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0815" windowHeight="10275" tabRatio="601" activeTab="3"/>
  </bookViews>
  <sheets>
    <sheet name="Ассигнованяи" sheetId="33" r:id="rId1"/>
    <sheet name="ведомственная струк" sheetId="31" r:id="rId2"/>
    <sheet name="Лист2" sheetId="2" r:id="rId3"/>
    <sheet name="Лист3" sheetId="3" r:id="rId4"/>
  </sheets>
  <definedNames>
    <definedName name="_xlnm.Print_Area" localSheetId="0">Ассигнованяи!$A$1:$F$36</definedName>
    <definedName name="_xlnm.Print_Area" localSheetId="1">'ведомственная струк'!$A$1:$J$294</definedName>
  </definedNames>
  <calcPr calcId="124519"/>
</workbook>
</file>

<file path=xl/calcChain.xml><?xml version="1.0" encoding="utf-8"?>
<calcChain xmlns="http://schemas.openxmlformats.org/spreadsheetml/2006/main">
  <c r="E16" i="33"/>
  <c r="D16"/>
  <c r="D20"/>
  <c r="D18"/>
  <c r="H280" i="31"/>
  <c r="J280" s="1"/>
  <c r="H279"/>
  <c r="H278" s="1"/>
  <c r="I279"/>
  <c r="H220"/>
  <c r="J220" s="1"/>
  <c r="I219"/>
  <c r="I218" s="1"/>
  <c r="J218" s="1"/>
  <c r="H219"/>
  <c r="H218" s="1"/>
  <c r="J180"/>
  <c r="J177"/>
  <c r="I179"/>
  <c r="H179"/>
  <c r="H178" s="1"/>
  <c r="I176"/>
  <c r="I175" s="1"/>
  <c r="H176"/>
  <c r="J167"/>
  <c r="I166"/>
  <c r="H166"/>
  <c r="H165" s="1"/>
  <c r="J164"/>
  <c r="I163"/>
  <c r="H163"/>
  <c r="H162" s="1"/>
  <c r="I162"/>
  <c r="J153"/>
  <c r="I152"/>
  <c r="I151" s="1"/>
  <c r="H152"/>
  <c r="H151" s="1"/>
  <c r="H293"/>
  <c r="J293" s="1"/>
  <c r="I292"/>
  <c r="H287"/>
  <c r="J287" s="1"/>
  <c r="I286"/>
  <c r="I285"/>
  <c r="H277"/>
  <c r="J277" s="1"/>
  <c r="I276"/>
  <c r="I275"/>
  <c r="H270"/>
  <c r="J270" s="1"/>
  <c r="I269"/>
  <c r="I268"/>
  <c r="J265"/>
  <c r="H265"/>
  <c r="I264"/>
  <c r="H264"/>
  <c r="H263" s="1"/>
  <c r="H262" s="1"/>
  <c r="H261" s="1"/>
  <c r="I263"/>
  <c r="J260"/>
  <c r="I259"/>
  <c r="H259"/>
  <c r="H258" s="1"/>
  <c r="H257" s="1"/>
  <c r="J256"/>
  <c r="I255"/>
  <c r="H255"/>
  <c r="H254" s="1"/>
  <c r="H253" s="1"/>
  <c r="H252" s="1"/>
  <c r="H250"/>
  <c r="J250" s="1"/>
  <c r="H249"/>
  <c r="J249" s="1"/>
  <c r="H248"/>
  <c r="J248" s="1"/>
  <c r="I247"/>
  <c r="J246"/>
  <c r="J245"/>
  <c r="J244"/>
  <c r="I243"/>
  <c r="H243"/>
  <c r="I242"/>
  <c r="J240"/>
  <c r="J239"/>
  <c r="I238"/>
  <c r="H238"/>
  <c r="H237" s="1"/>
  <c r="H236" s="1"/>
  <c r="H234"/>
  <c r="J234" s="1"/>
  <c r="H233"/>
  <c r="J233" s="1"/>
  <c r="I232"/>
  <c r="J227"/>
  <c r="H227"/>
  <c r="I226"/>
  <c r="I225" s="1"/>
  <c r="H226"/>
  <c r="H225" s="1"/>
  <c r="H224" s="1"/>
  <c r="H223" s="1"/>
  <c r="H222" s="1"/>
  <c r="H217"/>
  <c r="J217" s="1"/>
  <c r="I216"/>
  <c r="I215" s="1"/>
  <c r="H216"/>
  <c r="H215" s="1"/>
  <c r="H214" s="1"/>
  <c r="H213" s="1"/>
  <c r="H212"/>
  <c r="H211" s="1"/>
  <c r="H210" s="1"/>
  <c r="H209" s="1"/>
  <c r="H208" s="1"/>
  <c r="I211"/>
  <c r="I210" s="1"/>
  <c r="H207"/>
  <c r="J207" s="1"/>
  <c r="H206"/>
  <c r="J206" s="1"/>
  <c r="H205"/>
  <c r="J205" s="1"/>
  <c r="I204"/>
  <c r="I203"/>
  <c r="J198"/>
  <c r="H197"/>
  <c r="J197" s="1"/>
  <c r="I196"/>
  <c r="H192"/>
  <c r="J192" s="1"/>
  <c r="I191"/>
  <c r="I187"/>
  <c r="H187"/>
  <c r="H186"/>
  <c r="J186" s="1"/>
  <c r="H174"/>
  <c r="J174" s="1"/>
  <c r="H173"/>
  <c r="J173" s="1"/>
  <c r="H172"/>
  <c r="J172" s="1"/>
  <c r="I171"/>
  <c r="H160"/>
  <c r="J160" s="1"/>
  <c r="I159"/>
  <c r="H159"/>
  <c r="H158" s="1"/>
  <c r="H157" s="1"/>
  <c r="H156" s="1"/>
  <c r="H155" s="1"/>
  <c r="I158"/>
  <c r="H149"/>
  <c r="H148" s="1"/>
  <c r="J150"/>
  <c r="H145"/>
  <c r="J145" s="1"/>
  <c r="H144"/>
  <c r="J144" s="1"/>
  <c r="J143"/>
  <c r="I142"/>
  <c r="H138"/>
  <c r="J138" s="1"/>
  <c r="I137"/>
  <c r="J131"/>
  <c r="I131"/>
  <c r="H131"/>
  <c r="J130"/>
  <c r="I130"/>
  <c r="H130"/>
  <c r="H129"/>
  <c r="J129" s="1"/>
  <c r="J122"/>
  <c r="I121"/>
  <c r="H121"/>
  <c r="H120" s="1"/>
  <c r="H119" s="1"/>
  <c r="H118" s="1"/>
  <c r="I120"/>
  <c r="J117"/>
  <c r="I116"/>
  <c r="H116"/>
  <c r="H115" s="1"/>
  <c r="H114" s="1"/>
  <c r="J113"/>
  <c r="I112"/>
  <c r="H112"/>
  <c r="H111" s="1"/>
  <c r="H110" s="1"/>
  <c r="H108"/>
  <c r="J108" s="1"/>
  <c r="I107"/>
  <c r="J103"/>
  <c r="I102"/>
  <c r="H102"/>
  <c r="H101" s="1"/>
  <c r="H100" s="1"/>
  <c r="H99" s="1"/>
  <c r="I101"/>
  <c r="J98"/>
  <c r="I97"/>
  <c r="H97"/>
  <c r="H96" s="1"/>
  <c r="H95" s="1"/>
  <c r="H94" s="1"/>
  <c r="J93"/>
  <c r="I92"/>
  <c r="H92"/>
  <c r="H91" s="1"/>
  <c r="I91"/>
  <c r="H90"/>
  <c r="H89" s="1"/>
  <c r="J88"/>
  <c r="I87"/>
  <c r="H87"/>
  <c r="J86"/>
  <c r="I85"/>
  <c r="H85"/>
  <c r="H82"/>
  <c r="J82" s="1"/>
  <c r="H81"/>
  <c r="J81" s="1"/>
  <c r="H80"/>
  <c r="J80" s="1"/>
  <c r="H79"/>
  <c r="J79" s="1"/>
  <c r="J78"/>
  <c r="H77"/>
  <c r="J77" s="1"/>
  <c r="H76"/>
  <c r="J76" s="1"/>
  <c r="J75"/>
  <c r="I74"/>
  <c r="H73"/>
  <c r="J73" s="1"/>
  <c r="H72"/>
  <c r="J72" s="1"/>
  <c r="H71"/>
  <c r="J71" s="1"/>
  <c r="H70"/>
  <c r="J70" s="1"/>
  <c r="I69"/>
  <c r="J66"/>
  <c r="I65"/>
  <c r="H65"/>
  <c r="H64"/>
  <c r="J64" s="1"/>
  <c r="H63"/>
  <c r="J63" s="1"/>
  <c r="I62"/>
  <c r="H57"/>
  <c r="J57" s="1"/>
  <c r="H56"/>
  <c r="J56" s="1"/>
  <c r="I55"/>
  <c r="I54"/>
  <c r="J48"/>
  <c r="J47"/>
  <c r="J46"/>
  <c r="J45"/>
  <c r="I44"/>
  <c r="H44"/>
  <c r="H43" s="1"/>
  <c r="H42" s="1"/>
  <c r="H41" s="1"/>
  <c r="H40" s="1"/>
  <c r="H39" s="1"/>
  <c r="H38" s="1"/>
  <c r="H37"/>
  <c r="J37" s="1"/>
  <c r="H36"/>
  <c r="J36" s="1"/>
  <c r="H35"/>
  <c r="J35" s="1"/>
  <c r="I34"/>
  <c r="J33"/>
  <c r="H32"/>
  <c r="J32" s="1"/>
  <c r="I31"/>
  <c r="H28"/>
  <c r="J28" s="1"/>
  <c r="H27"/>
  <c r="J27" s="1"/>
  <c r="I26"/>
  <c r="J22"/>
  <c r="I21"/>
  <c r="I20" s="1"/>
  <c r="H21"/>
  <c r="H20" s="1"/>
  <c r="H19" s="1"/>
  <c r="H18" s="1"/>
  <c r="H16"/>
  <c r="J16" s="1"/>
  <c r="H15"/>
  <c r="J15" s="1"/>
  <c r="I14"/>
  <c r="H55" l="1"/>
  <c r="H54" s="1"/>
  <c r="H53" s="1"/>
  <c r="H52" s="1"/>
  <c r="H204"/>
  <c r="H203" s="1"/>
  <c r="H202" s="1"/>
  <c r="H201" s="1"/>
  <c r="J238"/>
  <c r="H31"/>
  <c r="J212"/>
  <c r="H269"/>
  <c r="H268" s="1"/>
  <c r="H267" s="1"/>
  <c r="H266" s="1"/>
  <c r="H276"/>
  <c r="H275" s="1"/>
  <c r="H274" s="1"/>
  <c r="H273" s="1"/>
  <c r="H286"/>
  <c r="H285" s="1"/>
  <c r="H284" s="1"/>
  <c r="H283" s="1"/>
  <c r="H282" s="1"/>
  <c r="H142"/>
  <c r="H141" s="1"/>
  <c r="H140" s="1"/>
  <c r="H139" s="1"/>
  <c r="J179"/>
  <c r="H69"/>
  <c r="J69" s="1"/>
  <c r="I178"/>
  <c r="J178" s="1"/>
  <c r="D28" i="33"/>
  <c r="D26"/>
  <c r="F10"/>
  <c r="F11"/>
  <c r="F13"/>
  <c r="F14"/>
  <c r="F15"/>
  <c r="D22"/>
  <c r="F25"/>
  <c r="E31"/>
  <c r="D31"/>
  <c r="D33"/>
  <c r="J20" i="31"/>
  <c r="H200"/>
  <c r="I68"/>
  <c r="I67" s="1"/>
  <c r="H272"/>
  <c r="H271" s="1"/>
  <c r="J279"/>
  <c r="I278"/>
  <c r="J278" s="1"/>
  <c r="J54"/>
  <c r="J275"/>
  <c r="J219"/>
  <c r="I30"/>
  <c r="J65"/>
  <c r="J176"/>
  <c r="H175"/>
  <c r="J175" s="1"/>
  <c r="H34"/>
  <c r="H84"/>
  <c r="H83" s="1"/>
  <c r="H185"/>
  <c r="H184" s="1"/>
  <c r="H183" s="1"/>
  <c r="H182" s="1"/>
  <c r="J187"/>
  <c r="J203"/>
  <c r="J215"/>
  <c r="J255"/>
  <c r="J268"/>
  <c r="J166"/>
  <c r="I165"/>
  <c r="J165" s="1"/>
  <c r="H247"/>
  <c r="J247" s="1"/>
  <c r="J162"/>
  <c r="J163"/>
  <c r="J87"/>
  <c r="I128"/>
  <c r="I127" s="1"/>
  <c r="H147"/>
  <c r="H146" s="1"/>
  <c r="H109"/>
  <c r="J97"/>
  <c r="J101"/>
  <c r="J112"/>
  <c r="J116"/>
  <c r="J120"/>
  <c r="J142"/>
  <c r="J44"/>
  <c r="J259"/>
  <c r="J151"/>
  <c r="J152"/>
  <c r="J85"/>
  <c r="I84"/>
  <c r="J91"/>
  <c r="I90"/>
  <c r="J21"/>
  <c r="J31"/>
  <c r="J55"/>
  <c r="I13"/>
  <c r="H14"/>
  <c r="H13" s="1"/>
  <c r="H12" s="1"/>
  <c r="H11" s="1"/>
  <c r="H10" s="1"/>
  <c r="I19"/>
  <c r="I25"/>
  <c r="H26"/>
  <c r="H25" s="1"/>
  <c r="H24" s="1"/>
  <c r="I29"/>
  <c r="I43"/>
  <c r="I53"/>
  <c r="I61"/>
  <c r="H62"/>
  <c r="H61" s="1"/>
  <c r="H60" s="1"/>
  <c r="H74"/>
  <c r="J158"/>
  <c r="H199"/>
  <c r="J210"/>
  <c r="J225"/>
  <c r="H251"/>
  <c r="J263"/>
  <c r="J92"/>
  <c r="J102"/>
  <c r="J121"/>
  <c r="J159"/>
  <c r="J204"/>
  <c r="J211"/>
  <c r="J216"/>
  <c r="J226"/>
  <c r="J243"/>
  <c r="J264"/>
  <c r="J269"/>
  <c r="J276"/>
  <c r="I96"/>
  <c r="I100"/>
  <c r="I106"/>
  <c r="H107"/>
  <c r="H106" s="1"/>
  <c r="H105" s="1"/>
  <c r="H104" s="1"/>
  <c r="I111"/>
  <c r="I115"/>
  <c r="I119"/>
  <c r="H128"/>
  <c r="H127" s="1"/>
  <c r="H126" s="1"/>
  <c r="H125" s="1"/>
  <c r="H124" s="1"/>
  <c r="H123" s="1"/>
  <c r="I136"/>
  <c r="H137"/>
  <c r="H136" s="1"/>
  <c r="H135" s="1"/>
  <c r="H134" s="1"/>
  <c r="H133" s="1"/>
  <c r="H132" s="1"/>
  <c r="I141"/>
  <c r="I149"/>
  <c r="I157"/>
  <c r="I170"/>
  <c r="H171"/>
  <c r="H170" s="1"/>
  <c r="H169" s="1"/>
  <c r="H168" s="1"/>
  <c r="H161" s="1"/>
  <c r="I185"/>
  <c r="I190"/>
  <c r="H191"/>
  <c r="H190" s="1"/>
  <c r="H189" s="1"/>
  <c r="H188" s="1"/>
  <c r="I195"/>
  <c r="H196"/>
  <c r="H195" s="1"/>
  <c r="H194" s="1"/>
  <c r="H193" s="1"/>
  <c r="I202"/>
  <c r="I209"/>
  <c r="I214"/>
  <c r="I224"/>
  <c r="I231"/>
  <c r="H232"/>
  <c r="H231" s="1"/>
  <c r="H230" s="1"/>
  <c r="H229" s="1"/>
  <c r="I237"/>
  <c r="I241"/>
  <c r="I254"/>
  <c r="I258"/>
  <c r="I262"/>
  <c r="I267"/>
  <c r="I274"/>
  <c r="I284"/>
  <c r="I291"/>
  <c r="H292"/>
  <c r="H291" s="1"/>
  <c r="H290" s="1"/>
  <c r="H289" s="1"/>
  <c r="H288" s="1"/>
  <c r="J285" l="1"/>
  <c r="H30"/>
  <c r="H281"/>
  <c r="H181"/>
  <c r="H68"/>
  <c r="H67" s="1"/>
  <c r="J286"/>
  <c r="J34"/>
  <c r="F30" i="33"/>
  <c r="F12"/>
  <c r="F27"/>
  <c r="E26"/>
  <c r="F26" s="1"/>
  <c r="F21"/>
  <c r="E20"/>
  <c r="F20" s="1"/>
  <c r="F17"/>
  <c r="F16"/>
  <c r="F31"/>
  <c r="E9"/>
  <c r="F24"/>
  <c r="F35"/>
  <c r="E33"/>
  <c r="F29"/>
  <c r="E28"/>
  <c r="F28" s="1"/>
  <c r="F23"/>
  <c r="E22"/>
  <c r="F22" s="1"/>
  <c r="F19"/>
  <c r="E18"/>
  <c r="F18" s="1"/>
  <c r="D9"/>
  <c r="D36" s="1"/>
  <c r="F34"/>
  <c r="F32"/>
  <c r="H29" i="31"/>
  <c r="J29" s="1"/>
  <c r="J30"/>
  <c r="H242"/>
  <c r="H154"/>
  <c r="J68"/>
  <c r="J284"/>
  <c r="I283"/>
  <c r="J267"/>
  <c r="I266"/>
  <c r="J266" s="1"/>
  <c r="J258"/>
  <c r="I257"/>
  <c r="J224"/>
  <c r="I223"/>
  <c r="J209"/>
  <c r="I208"/>
  <c r="J208" s="1"/>
  <c r="J185"/>
  <c r="I184"/>
  <c r="J170"/>
  <c r="I169"/>
  <c r="J149"/>
  <c r="I148"/>
  <c r="I147" s="1"/>
  <c r="J119"/>
  <c r="I118"/>
  <c r="J118" s="1"/>
  <c r="J111"/>
  <c r="I110"/>
  <c r="J106"/>
  <c r="I105"/>
  <c r="J96"/>
  <c r="I95"/>
  <c r="J61"/>
  <c r="I60"/>
  <c r="J43"/>
  <c r="I42"/>
  <c r="J19"/>
  <c r="I18"/>
  <c r="J13"/>
  <c r="I12"/>
  <c r="J90"/>
  <c r="I89"/>
  <c r="J89" s="1"/>
  <c r="I83"/>
  <c r="J83" s="1"/>
  <c r="J84"/>
  <c r="J292"/>
  <c r="J196"/>
  <c r="J128"/>
  <c r="J74"/>
  <c r="J26"/>
  <c r="J62"/>
  <c r="J14"/>
  <c r="J291"/>
  <c r="I290"/>
  <c r="J274"/>
  <c r="I273"/>
  <c r="I272" s="1"/>
  <c r="J262"/>
  <c r="I261"/>
  <c r="J261" s="1"/>
  <c r="J254"/>
  <c r="I253"/>
  <c r="J237"/>
  <c r="I236"/>
  <c r="J231"/>
  <c r="I230"/>
  <c r="J214"/>
  <c r="I213"/>
  <c r="J213" s="1"/>
  <c r="J202"/>
  <c r="I201"/>
  <c r="J195"/>
  <c r="I194"/>
  <c r="J190"/>
  <c r="I189"/>
  <c r="J157"/>
  <c r="I156"/>
  <c r="J141"/>
  <c r="I140"/>
  <c r="J136"/>
  <c r="I135"/>
  <c r="J127"/>
  <c r="I126"/>
  <c r="J115"/>
  <c r="I114"/>
  <c r="J114" s="1"/>
  <c r="J100"/>
  <c r="I99"/>
  <c r="J99" s="1"/>
  <c r="J53"/>
  <c r="I52"/>
  <c r="J25"/>
  <c r="I24"/>
  <c r="J232"/>
  <c r="J191"/>
  <c r="J171"/>
  <c r="J137"/>
  <c r="J107"/>
  <c r="J67" l="1"/>
  <c r="H59"/>
  <c r="H58" s="1"/>
  <c r="H51" s="1"/>
  <c r="H50" s="1"/>
  <c r="I200"/>
  <c r="H23"/>
  <c r="H17" s="1"/>
  <c r="H9" s="1"/>
  <c r="H8" s="1"/>
  <c r="E36" i="33"/>
  <c r="F36" s="1"/>
  <c r="F33"/>
  <c r="F9"/>
  <c r="H241" i="31"/>
  <c r="J242"/>
  <c r="J24"/>
  <c r="I23"/>
  <c r="J23" s="1"/>
  <c r="J52"/>
  <c r="J126"/>
  <c r="I125"/>
  <c r="J135"/>
  <c r="I134"/>
  <c r="J134" s="1"/>
  <c r="J140"/>
  <c r="I139"/>
  <c r="J156"/>
  <c r="I155"/>
  <c r="J155" s="1"/>
  <c r="J189"/>
  <c r="I188"/>
  <c r="J188" s="1"/>
  <c r="J194"/>
  <c r="I193"/>
  <c r="J201"/>
  <c r="J230"/>
  <c r="I229"/>
  <c r="J229" s="1"/>
  <c r="J236"/>
  <c r="I235"/>
  <c r="J253"/>
  <c r="I252"/>
  <c r="J252" s="1"/>
  <c r="J273"/>
  <c r="J290"/>
  <c r="I289"/>
  <c r="J12"/>
  <c r="I11"/>
  <c r="J18"/>
  <c r="J42"/>
  <c r="I41"/>
  <c r="J60"/>
  <c r="I59"/>
  <c r="J95"/>
  <c r="I94"/>
  <c r="J94" s="1"/>
  <c r="J105"/>
  <c r="I104"/>
  <c r="J104" s="1"/>
  <c r="J110"/>
  <c r="I109"/>
  <c r="J109" s="1"/>
  <c r="J148"/>
  <c r="J169"/>
  <c r="I168"/>
  <c r="I161" s="1"/>
  <c r="J184"/>
  <c r="I183"/>
  <c r="J223"/>
  <c r="I222"/>
  <c r="J222" s="1"/>
  <c r="J257"/>
  <c r="J283"/>
  <c r="I282"/>
  <c r="J282" s="1"/>
  <c r="I251" l="1"/>
  <c r="I17"/>
  <c r="J17" s="1"/>
  <c r="H235"/>
  <c r="H228" s="1"/>
  <c r="H221" s="1"/>
  <c r="H49" s="1"/>
  <c r="H294" s="1"/>
  <c r="J241"/>
  <c r="J251"/>
  <c r="I228"/>
  <c r="J183"/>
  <c r="I182"/>
  <c r="J182" s="1"/>
  <c r="J168"/>
  <c r="J147"/>
  <c r="I146"/>
  <c r="J146" s="1"/>
  <c r="J59"/>
  <c r="I58"/>
  <c r="J41"/>
  <c r="I40"/>
  <c r="J11"/>
  <c r="I10"/>
  <c r="J289"/>
  <c r="I288"/>
  <c r="J288" s="1"/>
  <c r="J272"/>
  <c r="I271"/>
  <c r="J271" s="1"/>
  <c r="J200"/>
  <c r="I199"/>
  <c r="J199" s="1"/>
  <c r="I181"/>
  <c r="J181" s="1"/>
  <c r="J193"/>
  <c r="J139"/>
  <c r="I133"/>
  <c r="J125"/>
  <c r="I124"/>
  <c r="J235" l="1"/>
  <c r="J124"/>
  <c r="I123"/>
  <c r="J123" s="1"/>
  <c r="J133"/>
  <c r="I132"/>
  <c r="J132" s="1"/>
  <c r="I281"/>
  <c r="J281" s="1"/>
  <c r="J10"/>
  <c r="I9"/>
  <c r="J40"/>
  <c r="I39"/>
  <c r="J58"/>
  <c r="I51"/>
  <c r="J161"/>
  <c r="I154"/>
  <c r="J154" s="1"/>
  <c r="J228"/>
  <c r="I221"/>
  <c r="J221" s="1"/>
  <c r="J51" l="1"/>
  <c r="I50"/>
  <c r="J39"/>
  <c r="I38"/>
  <c r="J38" s="1"/>
  <c r="J9"/>
  <c r="I8"/>
  <c r="J8" l="1"/>
  <c r="J50"/>
  <c r="I49"/>
  <c r="I294" s="1"/>
  <c r="J294" s="1"/>
  <c r="J49" l="1"/>
</calcChain>
</file>

<file path=xl/sharedStrings.xml><?xml version="1.0" encoding="utf-8"?>
<sst xmlns="http://schemas.openxmlformats.org/spreadsheetml/2006/main" count="1378" uniqueCount="381">
  <si>
    <t>(тыс.руб.)</t>
  </si>
  <si>
    <t>№ п\п</t>
  </si>
  <si>
    <t>Код целевой статьи</t>
  </si>
  <si>
    <t>Код вида расходов</t>
  </si>
  <si>
    <t>Код экономической статьи</t>
  </si>
  <si>
    <t>I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</si>
  <si>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</si>
  <si>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</si>
  <si>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</si>
  <si>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</si>
  <si>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</si>
  <si>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</si>
  <si>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</t>
  </si>
  <si>
    <t>Глава муниципального образования</t>
  </si>
  <si>
    <t>002 01 01</t>
  </si>
  <si>
    <t>1.1.1.1</t>
  </si>
  <si>
    <t>Заработная плата</t>
  </si>
  <si>
    <t>121</t>
  </si>
  <si>
    <t>211</t>
  </si>
  <si>
    <t>1.1.1.2</t>
  </si>
  <si>
    <t>Начисления на выплаты по оплате труда</t>
  </si>
  <si>
    <t>213</t>
  </si>
  <si>
    <t>1.2</t>
  </si>
  <si>
    <t>0103</t>
  </si>
  <si>
    <t>1.2.1</t>
  </si>
  <si>
    <t>1.2.1.1</t>
  </si>
  <si>
    <t>002 02 01</t>
  </si>
  <si>
    <t>Прочие работы, услуги</t>
  </si>
  <si>
    <t>122</t>
  </si>
  <si>
    <t>226</t>
  </si>
  <si>
    <t>Аппарат представительного органа муниципального образования</t>
  </si>
  <si>
    <t>002 03 01</t>
  </si>
  <si>
    <t>1.3</t>
  </si>
  <si>
    <t>0113</t>
  </si>
  <si>
    <t>092 05 01</t>
  </si>
  <si>
    <t>1.3.1.1</t>
  </si>
  <si>
    <t>Прочие расходы</t>
  </si>
  <si>
    <t>II</t>
  </si>
  <si>
    <t>Обеспечение проведения выборов и референдумов</t>
  </si>
  <si>
    <t>0107</t>
  </si>
  <si>
    <t>020 01 01</t>
  </si>
  <si>
    <t>244</t>
  </si>
  <si>
    <t>III</t>
  </si>
  <si>
    <t>0104</t>
  </si>
  <si>
    <t>Глава местной администрации</t>
  </si>
  <si>
    <t>002 04 01</t>
  </si>
  <si>
    <t>1.1.2</t>
  </si>
  <si>
    <t>Местная администрация</t>
  </si>
  <si>
    <t>002 05 00</t>
  </si>
  <si>
    <t>1.1.2.1</t>
  </si>
  <si>
    <t>Содержание и обеспечение деятельности местной администрации по решению вопросов местного значения</t>
  </si>
  <si>
    <t>002 05 01</t>
  </si>
  <si>
    <t>1.1.2.1.1</t>
  </si>
  <si>
    <t>1.1.2.1.3</t>
  </si>
  <si>
    <t>Прочие выплаты</t>
  </si>
  <si>
    <t>212</t>
  </si>
  <si>
    <t>1.1.2.1.4</t>
  </si>
  <si>
    <t>Услуги связи</t>
  </si>
  <si>
    <t>242</t>
  </si>
  <si>
    <t>221</t>
  </si>
  <si>
    <t>1.1.2.1.5</t>
  </si>
  <si>
    <t>1.1.2.1.6</t>
  </si>
  <si>
    <t>Увеличение стоимости основных средств</t>
  </si>
  <si>
    <t>310</t>
  </si>
  <si>
    <t>1.1.2.1.7</t>
  </si>
  <si>
    <t>Увеличение стоимости материальных запасов</t>
  </si>
  <si>
    <t>340</t>
  </si>
  <si>
    <t>1.1.2.1.8</t>
  </si>
  <si>
    <t>1.1.2.1.9</t>
  </si>
  <si>
    <t>Транспортные услуги</t>
  </si>
  <si>
    <t>222</t>
  </si>
  <si>
    <t>1.1.2.1.10</t>
  </si>
  <si>
    <t>Коммунальные услуги</t>
  </si>
  <si>
    <t>223</t>
  </si>
  <si>
    <t>1.1.2.1.11</t>
  </si>
  <si>
    <t>Арендная плата за пользование имуществом</t>
  </si>
  <si>
    <t>224</t>
  </si>
  <si>
    <t>1.1.2.1.12</t>
  </si>
  <si>
    <t>Работы, услуги по содержанию имущества</t>
  </si>
  <si>
    <t>225</t>
  </si>
  <si>
    <t>1.1.2.1.13</t>
  </si>
  <si>
    <t>1.1.2.1.14</t>
  </si>
  <si>
    <t>1.1.2.1.15</t>
  </si>
  <si>
    <t>1.1.2.1.16</t>
  </si>
  <si>
    <t>851</t>
  </si>
  <si>
    <t>290</t>
  </si>
  <si>
    <t>1.1.2.1.17</t>
  </si>
  <si>
    <t>852</t>
  </si>
  <si>
    <t>1.1.2.2</t>
  </si>
  <si>
    <t>Расходы на приобретение в собственность нежилого помещения административно-офисного назначения для муниципальных нужд</t>
  </si>
  <si>
    <t>002 05 02</t>
  </si>
  <si>
    <t>1.1.2.2.1</t>
  </si>
  <si>
    <t>412</t>
  </si>
  <si>
    <t>Резервные фонды</t>
  </si>
  <si>
    <t>0111</t>
  </si>
  <si>
    <t>070 01 01</t>
  </si>
  <si>
    <t>870</t>
  </si>
  <si>
    <t>1.3.1</t>
  </si>
  <si>
    <t>092 01 01</t>
  </si>
  <si>
    <t>Безвозмездные перечисления организациям, за исключением государственных и муниципальных организаций</t>
  </si>
  <si>
    <t>630</t>
  </si>
  <si>
    <t>2</t>
  </si>
  <si>
    <t>Национальная безопасность и правоохранительная деятельность</t>
  </si>
  <si>
    <t>0300</t>
  </si>
  <si>
    <t>2.1</t>
  </si>
  <si>
    <t>Защита населения и территории от черезвычайных ситуаций природного и техногенного характера, гражданская оборона</t>
  </si>
  <si>
    <t>0309</t>
  </si>
  <si>
    <t>2.1.1</t>
  </si>
  <si>
    <t>0503</t>
  </si>
  <si>
    <t>2.1.1.1</t>
  </si>
  <si>
    <t>795 01 01</t>
  </si>
  <si>
    <t>3</t>
  </si>
  <si>
    <t>Жилищно-коммунальное хозяйство</t>
  </si>
  <si>
    <t>0500</t>
  </si>
  <si>
    <t>3.1</t>
  </si>
  <si>
    <t>Благоустройство</t>
  </si>
  <si>
    <t>3.1.1</t>
  </si>
  <si>
    <t>Расходы на оформление территории муниципального образования к праздничным мероприятиям</t>
  </si>
  <si>
    <t>600 04 01</t>
  </si>
  <si>
    <t>3.1.1.1</t>
  </si>
  <si>
    <t>3.1.2</t>
  </si>
  <si>
    <t>3.1.2.1</t>
  </si>
  <si>
    <t xml:space="preserve">Расходы на реализацию муниципальной целевой программы "Благоустройство придомовых и внутридомовых территорий муниципального образования Муниципальный округ Смольнинское" </t>
  </si>
  <si>
    <t>795 02 01</t>
  </si>
  <si>
    <t>4</t>
  </si>
  <si>
    <t>Охрана окружающей среды</t>
  </si>
  <si>
    <t>0600</t>
  </si>
  <si>
    <t>Другие вопросы в области охраны окружающей среды</t>
  </si>
  <si>
    <t>0605</t>
  </si>
  <si>
    <t>4.1.1</t>
  </si>
  <si>
    <t>Расходы на реализацию муниципальной целевой программы "Участие в мероприятиях по охране окружающей среды в границах МО Смольнинское"</t>
  </si>
  <si>
    <t>795 03 01</t>
  </si>
  <si>
    <t>5</t>
  </si>
  <si>
    <t>Образование</t>
  </si>
  <si>
    <t>0700</t>
  </si>
  <si>
    <t>5.1</t>
  </si>
  <si>
    <t>Профессиональная подготовка, переподготовка и повышение квалификации</t>
  </si>
  <si>
    <t>0705</t>
  </si>
  <si>
    <t>5.1.1</t>
  </si>
  <si>
    <t>5.1.1.1</t>
  </si>
  <si>
    <t>5.2</t>
  </si>
  <si>
    <t>Молодежная политика и оздоровление детей</t>
  </si>
  <si>
    <t>0707</t>
  </si>
  <si>
    <t>5.2.1</t>
  </si>
  <si>
    <t>Расходы на реализацию муниципальной целевой программы "Мероприятия по военно-патриотическому воспитанию граждан, проживающих на территории МО Смольнинское"</t>
  </si>
  <si>
    <t>795 04 01</t>
  </si>
  <si>
    <t>5.2.1.1</t>
  </si>
  <si>
    <t>5.3</t>
  </si>
  <si>
    <t>0709</t>
  </si>
  <si>
    <t>5.3.1</t>
  </si>
  <si>
    <t>Расходы на реализацию муниципальной целевой программы "Мероприятия по профилактике дорожно-транспортного травматизма"</t>
  </si>
  <si>
    <t>795 05 01</t>
  </si>
  <si>
    <t>5.3.1.1</t>
  </si>
  <si>
    <t>5.3.2</t>
  </si>
  <si>
    <t>Расходы на реализацию муниципальной целевой программы "Мероприятия по профилактитке правонарушений, по предотвращению терроризма и экстремизма, по воспитанию культуры толерантности".</t>
  </si>
  <si>
    <t>795 06 01</t>
  </si>
  <si>
    <t>5.3.2.1</t>
  </si>
  <si>
    <t>Расходы на реализацию муниципальной целевой программы "Мероприятия по профилактике правонарушений и наркомании"</t>
  </si>
  <si>
    <t>795 07 01</t>
  </si>
  <si>
    <t>6</t>
  </si>
  <si>
    <t>0800</t>
  </si>
  <si>
    <t>6.1</t>
  </si>
  <si>
    <t>Культура</t>
  </si>
  <si>
    <t>0801</t>
  </si>
  <si>
    <t>6.1.1</t>
  </si>
  <si>
    <t>Расходы на реализацию муниципальной целевой программы "Организация и проведение местных и участие в организации и проведении городских праздничных и иных зрелищных мероприятий для жителей округа"</t>
  </si>
  <si>
    <t>795 08 01</t>
  </si>
  <si>
    <t>6.1.1.1</t>
  </si>
  <si>
    <t>6.1.2</t>
  </si>
  <si>
    <t>Расходы на реализацию муниципальной целевой программы "Организация мероприятий по сохранению и развитию местных традиций и обрядов"</t>
  </si>
  <si>
    <t>795 09 01</t>
  </si>
  <si>
    <t>6.1.2.1</t>
  </si>
  <si>
    <t>6.1.3</t>
  </si>
  <si>
    <t>Расходы на реализацию муниципальной целевой программы "Организация и проведение досуговых мероприятий для жителей муниципального образования"</t>
  </si>
  <si>
    <t>795 10 01</t>
  </si>
  <si>
    <t>6.1.3.1</t>
  </si>
  <si>
    <t>7</t>
  </si>
  <si>
    <t>Социальная политика</t>
  </si>
  <si>
    <t>1000</t>
  </si>
  <si>
    <t>7.1</t>
  </si>
  <si>
    <t>Социальное обеспечение населения</t>
  </si>
  <si>
    <t>1003</t>
  </si>
  <si>
    <t>7.1.1</t>
  </si>
  <si>
    <t>Расходы на предоставление доплат к пенсии лицам, замещавшим муниципальные должности и должности муниципальной службы</t>
  </si>
  <si>
    <t>7.1.1.1</t>
  </si>
  <si>
    <t>263</t>
  </si>
  <si>
    <t>7.2</t>
  </si>
  <si>
    <t>Охрана семьи и детства</t>
  </si>
  <si>
    <t>1004</t>
  </si>
  <si>
    <t>7.2.1</t>
  </si>
  <si>
    <t>7.2.1.1</t>
  </si>
  <si>
    <t>7.2.1.2</t>
  </si>
  <si>
    <t>7.2.2</t>
  </si>
  <si>
    <t>7.2.2.1</t>
  </si>
  <si>
    <t>Пособия по социальной помощи населению</t>
  </si>
  <si>
    <t>7.2.2.2</t>
  </si>
  <si>
    <t>8</t>
  </si>
  <si>
    <t>1100</t>
  </si>
  <si>
    <t>8.1</t>
  </si>
  <si>
    <t>Физическая культура</t>
  </si>
  <si>
    <t>1101</t>
  </si>
  <si>
    <t>8.1.1</t>
  </si>
  <si>
    <t>8.1.1.1</t>
  </si>
  <si>
    <t>Расходы на реализацию муниципальной целевой программы "Организация работы по развитию на территории муниципального образования массовой физической кульутры и спорта"</t>
  </si>
  <si>
    <t>795 11 01</t>
  </si>
  <si>
    <t>9</t>
  </si>
  <si>
    <t>Средства массовой информации</t>
  </si>
  <si>
    <t>1200</t>
  </si>
  <si>
    <t>9.1</t>
  </si>
  <si>
    <t>Периодическая печать и издательства</t>
  </si>
  <si>
    <t>1202</t>
  </si>
  <si>
    <t>9.1.1</t>
  </si>
  <si>
    <t>Опубликование муниципальных правовых актов, иной информации</t>
  </si>
  <si>
    <t>9.1.1.1</t>
  </si>
  <si>
    <t>457 03 01</t>
  </si>
  <si>
    <t>9.2</t>
  </si>
  <si>
    <t>Другие вопросы в области средств массовой информации</t>
  </si>
  <si>
    <t>1204</t>
  </si>
  <si>
    <t>9.2.1</t>
  </si>
  <si>
    <t>457 03 02</t>
  </si>
  <si>
    <t>9.2.1.1</t>
  </si>
  <si>
    <t>795 03 02</t>
  </si>
  <si>
    <t>431 99 01</t>
  </si>
  <si>
    <t>510 02 01</t>
  </si>
  <si>
    <t>795 04 02</t>
  </si>
  <si>
    <t>795 07 02</t>
  </si>
  <si>
    <t>795 10 02</t>
  </si>
  <si>
    <t>795 11 02</t>
  </si>
  <si>
    <t>Наименование разделов и подразделов</t>
  </si>
  <si>
    <t>Код ГРБС</t>
  </si>
  <si>
    <t>Код раздела, подраздела</t>
  </si>
  <si>
    <t>МУНИЦИПАЛЬНЫЙ СОВЕТ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</si>
  <si>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</si>
  <si>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</si>
  <si>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</si>
  <si>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</si>
  <si>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</si>
  <si>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Компенсации депутатам, осуществляющим свои полномочия на непостоянной основе</t>
  </si>
  <si>
    <t xml:space="preserve">ИЗБИРАТЕЛЬНАЯ КОМИССИЯ МУНИЦИПАЛЬНОГО ОБРАЗОВАНИЯ </t>
  </si>
  <si>
    <t>Закупка товаров, работ, услуг для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</si>
  <si>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</si>
  <si>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</si>
  <si>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</si>
  <si>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Проведение выборов в представительные органы муниципального образования</t>
  </si>
  <si>
    <t>МЕСТНАЯ АДМИНИСТРАЦИЯ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</si>
  <si>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</si>
  <si>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1.1.2.1.2</t>
  </si>
  <si>
    <t>Иные бюджетные ассигнования</t>
  </si>
  <si>
    <t>800</t>
  </si>
  <si>
    <t>Уплата налогов, сборов и иных платежей</t>
  </si>
  <si>
    <t>850</t>
  </si>
  <si>
    <t>Капитальные вложения в объекты недвижимого имущества
государственной (муниципальной) собственности</t>
  </si>
  <si>
    <t>400</t>
  </si>
  <si>
    <t>Бюджетные инвестиции</t>
  </si>
  <si>
    <t>410</t>
  </si>
  <si>
    <t>1.1.3</t>
  </si>
  <si>
    <t>002 80 01</t>
  </si>
  <si>
    <t>1.1.3.1</t>
  </si>
  <si>
    <t>Резервный фонд местной администрации</t>
  </si>
  <si>
    <t>Резервные средства</t>
  </si>
  <si>
    <t>Другие общегосударственные вопросы</t>
  </si>
  <si>
    <t>Осуществление в порядке и формах, установленных законом Санкт-Петербурга, поддержки деятельности граждан, общественных объединений, участвующих в охране общественного порядка на территории МО</t>
  </si>
  <si>
    <t>Предоставление субсидий бюджетным, автономным учреждениям и иным некоммерческим организациям</t>
  </si>
  <si>
    <t>600</t>
  </si>
  <si>
    <t xml:space="preserve">Субсидии некоммерческим организациям (за исключением
государственных (муниципальных) учреждений)
</t>
  </si>
  <si>
    <t>1.3.2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</si>
  <si>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</si>
  <si>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1.3.2.1</t>
  </si>
  <si>
    <t>4.1.</t>
  </si>
  <si>
    <t>Расходы на подготовку, переподготовку и повышение квалификации выборных должностных лицместного самоуправления, депутатов представительного органа местного самоуправления, а также муниципальных служащих и работников муниципальнх учреждений</t>
  </si>
  <si>
    <t>428 01 01</t>
  </si>
  <si>
    <t>Другие вопросы в области образования</t>
  </si>
  <si>
    <t xml:space="preserve">505 01 00 </t>
  </si>
  <si>
    <t>Социальное обеспечение и иные выплаты населению</t>
  </si>
  <si>
    <t>300</t>
  </si>
  <si>
    <t>Публичные нормативные социальные выплаты населению</t>
  </si>
  <si>
    <t>Расходы на исполнение государственного полномочия по организации и осуществлению деятельности по опеке и попечительству</t>
  </si>
  <si>
    <t>002 80 02</t>
  </si>
  <si>
    <t>Расходы на исполнение государственных полномочий по выплате денежных средств на содержание ребенка в семье опекуна и приемной семье, на вознаграждение приемным родителям</t>
  </si>
  <si>
    <t>511 80 00</t>
  </si>
  <si>
    <t>Расходы на исполнение государственных полномочий по выплате денежных средств на содержание ребенка в семье опекуна и приемной семье</t>
  </si>
  <si>
    <t>511 80 03</t>
  </si>
  <si>
    <t>Расходы на исполнение государственных полномочий по выплате денежных средств на вознаграждение приемным родителям</t>
  </si>
  <si>
    <t>511 80 04</t>
  </si>
  <si>
    <t>Физическая культура  и спорт</t>
  </si>
  <si>
    <t>Мероприятия в сфере культуры, кинемотографии и средств массовой информации</t>
  </si>
  <si>
    <t>Субсидий бюджетным учреждениям</t>
  </si>
  <si>
    <t>610</t>
  </si>
  <si>
    <t>Содержание и обеспечение деятельности муниципальных учреждений, обеспечивающих предоставление услуг в сфере молодежной политики</t>
  </si>
  <si>
    <t>Временное трудоустройство несовершеннолетних в возрасте от 14 до 18 лет в свободное от учебы время</t>
  </si>
  <si>
    <t>ИТОГО РАСХОДОВ</t>
  </si>
  <si>
    <t>Фонд оплаты труда государственных (муниципальных) органов и взносы по обязательному
социальному страхованию</t>
  </si>
  <si>
    <t>Прочая закупка товаров, работ и услуг для обеспечения государственных (муниципальных) нужд</t>
  </si>
  <si>
    <t>1.1.1.3</t>
  </si>
  <si>
    <t>1.1.1.4</t>
  </si>
  <si>
    <t>Закупка товаров, работ, услуг в сфере информационно-коммуникационных технологий</t>
  </si>
  <si>
    <t>Уплата прочих налогов, сборов и иных платежей</t>
  </si>
  <si>
    <t>Уплата налога на имущество организаций и земельного налога</t>
  </si>
  <si>
    <t>Бюджетные инвестиции на приобретение объектов недвижимого имущества в государственную (муниципальную) собственность</t>
  </si>
  <si>
    <t>Расходы на исполнение государственного полномочия по составлению протоколов об административных правонарушениях</t>
  </si>
  <si>
    <t>2.1.1.2</t>
  </si>
  <si>
    <t>2.1.1.3</t>
  </si>
  <si>
    <t>5.3.1.2</t>
  </si>
  <si>
    <t>Пенсии, пособия, выплачиваемые организациями сектора государственного управления</t>
  </si>
  <si>
    <t>262</t>
  </si>
  <si>
    <t>123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</si>
  <si>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</si>
  <si>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>Иные выплаты персоналу государственных (муниципальных) органов, за исключением фонда оплаты труда</t>
  </si>
  <si>
    <t>5.2.1.2</t>
  </si>
  <si>
    <t>5.2.1.3</t>
  </si>
  <si>
    <t>6.1.1.2</t>
  </si>
  <si>
    <t>6.1.1.3</t>
  </si>
  <si>
    <t>Пособия , компенсации, меры социальной поддержки по публичным нормативным обязательствам</t>
  </si>
  <si>
    <t>313</t>
  </si>
  <si>
    <t xml:space="preserve">Культура и кинематография </t>
  </si>
  <si>
    <t>511 80 05</t>
  </si>
  <si>
    <t>511 80 06</t>
  </si>
  <si>
    <t>Расходы на обслуживание исполнения государственных полномочий по выплате денежных средств на содержания ребенка в семье опекуна и приемной семье</t>
  </si>
  <si>
    <t>1.2.2</t>
  </si>
  <si>
    <t>Расходы на обслуживание исполнения государственных полномочий по выплате денежных средств на вознаграждение приемным родителям</t>
  </si>
  <si>
    <t>7.2.2.3</t>
  </si>
  <si>
    <t>7.2.2.4</t>
  </si>
  <si>
    <t>1.2.2.1</t>
  </si>
  <si>
    <t>1.2.2.2</t>
  </si>
  <si>
    <t>1.2.2.3</t>
  </si>
  <si>
    <t>360</t>
  </si>
  <si>
    <t>Иные выплаты населению</t>
  </si>
  <si>
    <t>Расходы на реализацию муниципальной целевой программы "Осуществление мероприятий в области защиты населения и территории муниципального образования МО Смольнинское от чрезвычайных ситуаций "</t>
  </si>
  <si>
    <t>3.1.2.3</t>
  </si>
  <si>
    <t>Исполнение</t>
  </si>
  <si>
    <t>%</t>
  </si>
  <si>
    <t>Сумма  на год</t>
  </si>
  <si>
    <t>1.2.2.4</t>
  </si>
  <si>
    <t>1.2.2.5</t>
  </si>
  <si>
    <t>1.2.2.6</t>
  </si>
  <si>
    <t>1.2.2.7</t>
  </si>
  <si>
    <t>1.1.2.3</t>
  </si>
  <si>
    <t xml:space="preserve">Расходы на проведению инициативного аудита 
Муниципального бюджетного учреждения МО Смольнинское 
«Центр социальной помощи»
</t>
  </si>
  <si>
    <t>002 05 04</t>
  </si>
  <si>
    <t>1.1.2.3.1</t>
  </si>
  <si>
    <t>Формирование архивных фондов органов местного самоуправления, муницпальных предприятий и учреждений</t>
  </si>
  <si>
    <t>090 01 00</t>
  </si>
  <si>
    <t>1.3.3</t>
  </si>
  <si>
    <t>1.3.3.1</t>
  </si>
  <si>
    <t>5.3.3</t>
  </si>
  <si>
    <t>5.3.3.1</t>
  </si>
  <si>
    <t>5.3.3.2</t>
  </si>
  <si>
    <t>Содержание и обеспечение деятельности местной администрации на исполнение государственного полномочия по организации и осуществлению деятельности по опеке и попечительству за счет средств местного бюджета</t>
  </si>
  <si>
    <t>002 05 03</t>
  </si>
  <si>
    <t>7.2.2.5</t>
  </si>
  <si>
    <t>7.2.2.6</t>
  </si>
  <si>
    <t>7.2.2.7</t>
  </si>
  <si>
    <t>7.2.2.8</t>
  </si>
  <si>
    <t>7.2.3</t>
  </si>
  <si>
    <t>7.2.3.1</t>
  </si>
  <si>
    <t>7.2.3.1.1</t>
  </si>
  <si>
    <t>7.2.3.2</t>
  </si>
  <si>
    <t>7.2.3.2.1</t>
  </si>
  <si>
    <t>7.2.3.3</t>
  </si>
  <si>
    <t>7.2.3.3.1</t>
  </si>
  <si>
    <t>7.2.3.4</t>
  </si>
  <si>
    <t>7.2.3.4.1</t>
  </si>
  <si>
    <t>Приложение  3</t>
  </si>
  <si>
    <t>4.1.2</t>
  </si>
  <si>
    <t>5.2.2</t>
  </si>
  <si>
    <t>5.2.3</t>
  </si>
  <si>
    <t xml:space="preserve">ВЕДОМСТВЕННАЯ СТРУКТУРА РАСХОДОВ БЮДЖЕТА МО СМОЛЬНИНСКОЕ ЗА 2014 ГОД </t>
  </si>
  <si>
    <t>5.2.4</t>
  </si>
  <si>
    <t>5.2.5</t>
  </si>
  <si>
    <t>6.1.4</t>
  </si>
  <si>
    <t>8.1.2</t>
  </si>
  <si>
    <t>Приложение  4</t>
  </si>
  <si>
    <t>1.4</t>
  </si>
  <si>
    <t>1.5</t>
  </si>
  <si>
    <t>1.6</t>
  </si>
  <si>
    <t xml:space="preserve">РАСПРЕДЕЛЕНИЕ БЮДЖЕТНЫХ АССИГНОВАНИЙ БЮДЖЕТА                                 МО СМОЛЬНИНСКОЕ ЗА 2014 ГОД </t>
  </si>
  <si>
    <t>Муниципального Образования Смольнинское</t>
  </si>
  <si>
    <t xml:space="preserve">к проекту Решения Муниципального Совета </t>
  </si>
  <si>
    <t xml:space="preserve">к  проекту Решения Муниципального Совета </t>
  </si>
  <si>
    <t>№        от   июня 2015 г.</t>
  </si>
  <si>
    <t>№           от   июня  2015 г.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</si>
</sst>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0.0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</font>
    <font>
      <i/>
      <sz val="11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8"/>
      <name val="Times New Roman"/>
      <family val="1"/>
    </font>
    <font>
      <i/>
      <sz val="14"/>
      <name val="Times New Roman"/>
      <family val="1"/>
    </font>
    <font>
      <i/>
      <sz val="15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5" fillId="5" borderId="1">
      <alignment horizontal="left" vertical="justify" wrapText="1"/>
    </xf>
  </cellStyleXfs>
  <cellXfs count="203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49" fontId="6" fillId="0" borderId="0" xfId="2" applyNumberFormat="1" applyFont="1" applyAlignment="1">
      <alignment horizontal="left"/>
    </xf>
    <xf numFmtId="0" fontId="6" fillId="0" borderId="0" xfId="2" applyFont="1" applyAlignment="1">
      <alignment vertical="center" wrapText="1"/>
    </xf>
    <xf numFmtId="0" fontId="6" fillId="0" borderId="0" xfId="2" applyFont="1"/>
    <xf numFmtId="49" fontId="6" fillId="0" borderId="0" xfId="2" applyNumberFormat="1" applyFont="1"/>
    <xf numFmtId="0" fontId="9" fillId="0" borderId="0" xfId="2" applyFont="1"/>
    <xf numFmtId="49" fontId="10" fillId="0" borderId="1" xfId="2" applyNumberFormat="1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6" fillId="0" borderId="0" xfId="2" applyFont="1" applyAlignment="1">
      <alignment wrapText="1"/>
    </xf>
    <xf numFmtId="49" fontId="11" fillId="2" borderId="1" xfId="2" applyNumberFormat="1" applyFont="1" applyFill="1" applyBorder="1" applyAlignment="1">
      <alignment horizontal="left"/>
    </xf>
    <xf numFmtId="0" fontId="9" fillId="2" borderId="1" xfId="2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center" vertical="center"/>
    </xf>
    <xf numFmtId="164" fontId="9" fillId="2" borderId="1" xfId="3" applyNumberFormat="1" applyFont="1" applyFill="1" applyBorder="1" applyAlignment="1">
      <alignment horizontal="right" vertical="center" indent="1"/>
    </xf>
    <xf numFmtId="49" fontId="12" fillId="3" borderId="1" xfId="2" applyNumberFormat="1" applyFont="1" applyFill="1" applyBorder="1" applyAlignment="1">
      <alignment horizontal="left"/>
    </xf>
    <xf numFmtId="0" fontId="9" fillId="3" borderId="1" xfId="2" applyFont="1" applyFill="1" applyBorder="1" applyAlignment="1">
      <alignment horizontal="center" vertical="center" wrapText="1"/>
    </xf>
    <xf numFmtId="49" fontId="9" fillId="3" borderId="1" xfId="2" applyNumberFormat="1" applyFont="1" applyFill="1" applyBorder="1" applyAlignment="1">
      <alignment horizontal="center" vertical="center"/>
    </xf>
    <xf numFmtId="164" fontId="9" fillId="3" borderId="1" xfId="3" applyNumberFormat="1" applyFont="1" applyFill="1" applyBorder="1" applyAlignment="1">
      <alignment horizontal="right" vertical="center" indent="1"/>
    </xf>
    <xf numFmtId="49" fontId="12" fillId="4" borderId="1" xfId="2" applyNumberFormat="1" applyFont="1" applyFill="1" applyBorder="1" applyAlignment="1">
      <alignment horizontal="left"/>
    </xf>
    <xf numFmtId="0" fontId="9" fillId="4" borderId="1" xfId="2" applyFont="1" applyFill="1" applyBorder="1" applyAlignment="1">
      <alignment horizontal="center" vertical="center" wrapText="1"/>
    </xf>
    <xf numFmtId="49" fontId="9" fillId="4" borderId="1" xfId="2" applyNumberFormat="1" applyFont="1" applyFill="1" applyBorder="1" applyAlignment="1">
      <alignment horizontal="center" vertical="center"/>
    </xf>
    <xf numFmtId="164" fontId="9" fillId="4" borderId="1" xfId="3" applyNumberFormat="1" applyFont="1" applyFill="1" applyBorder="1" applyAlignment="1">
      <alignment horizontal="right" vertical="center" indent="1"/>
    </xf>
    <xf numFmtId="49" fontId="12" fillId="0" borderId="1" xfId="2" applyNumberFormat="1" applyFont="1" applyBorder="1" applyAlignment="1">
      <alignment horizontal="left"/>
    </xf>
    <xf numFmtId="0" fontId="9" fillId="0" borderId="1" xfId="2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164" fontId="9" fillId="0" borderId="1" xfId="3" applyNumberFormat="1" applyFont="1" applyBorder="1" applyAlignment="1">
      <alignment horizontal="right" vertical="center" indent="1"/>
    </xf>
    <xf numFmtId="49" fontId="10" fillId="0" borderId="1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right" vertical="center" indent="1"/>
    </xf>
    <xf numFmtId="49" fontId="12" fillId="4" borderId="1" xfId="2" applyNumberFormat="1" applyFont="1" applyFill="1" applyBorder="1" applyAlignment="1">
      <alignment horizontal="left" wrapText="1"/>
    </xf>
    <xf numFmtId="49" fontId="9" fillId="4" borderId="1" xfId="2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horizontal="right" vertical="center" wrapText="1" indent="1"/>
    </xf>
    <xf numFmtId="49" fontId="12" fillId="0" borderId="1" xfId="2" applyNumberFormat="1" applyFont="1" applyFill="1" applyBorder="1" applyAlignment="1">
      <alignment horizontal="left" wrapText="1"/>
    </xf>
    <xf numFmtId="49" fontId="9" fillId="0" borderId="1" xfId="2" applyNumberFormat="1" applyFont="1" applyFill="1" applyBorder="1" applyAlignment="1">
      <alignment horizontal="center" vertical="center" wrapText="1"/>
    </xf>
    <xf numFmtId="49" fontId="9" fillId="5" borderId="1" xfId="3" applyNumberFormat="1" applyFont="1" applyFill="1" applyBorder="1" applyAlignment="1">
      <alignment horizontal="center" vertical="center" wrapText="1"/>
    </xf>
    <xf numFmtId="164" fontId="9" fillId="0" borderId="1" xfId="2" applyNumberFormat="1" applyFont="1" applyFill="1" applyBorder="1" applyAlignment="1">
      <alignment horizontal="right" vertical="center" wrapText="1" indent="1"/>
    </xf>
    <xf numFmtId="49" fontId="10" fillId="0" borderId="1" xfId="2" applyNumberFormat="1" applyFont="1" applyFill="1" applyBorder="1" applyAlignment="1">
      <alignment horizontal="left" wrapText="1"/>
    </xf>
    <xf numFmtId="49" fontId="11" fillId="9" borderId="1" xfId="2" applyNumberFormat="1" applyFont="1" applyFill="1" applyBorder="1" applyAlignment="1">
      <alignment horizontal="left"/>
    </xf>
    <xf numFmtId="0" fontId="9" fillId="9" borderId="1" xfId="2" applyFont="1" applyFill="1" applyBorder="1" applyAlignment="1">
      <alignment horizontal="center" vertical="center" wrapText="1"/>
    </xf>
    <xf numFmtId="49" fontId="9" fillId="9" borderId="1" xfId="2" applyNumberFormat="1" applyFont="1" applyFill="1" applyBorder="1" applyAlignment="1">
      <alignment horizontal="center" vertical="center"/>
    </xf>
    <xf numFmtId="164" fontId="9" fillId="9" borderId="1" xfId="3" applyNumberFormat="1" applyFont="1" applyFill="1" applyBorder="1" applyAlignment="1">
      <alignment horizontal="right" vertical="center" indent="1"/>
    </xf>
    <xf numFmtId="0" fontId="13" fillId="0" borderId="0" xfId="2" applyFont="1"/>
    <xf numFmtId="49" fontId="12" fillId="10" borderId="1" xfId="2" applyNumberFormat="1" applyFont="1" applyFill="1" applyBorder="1" applyAlignment="1">
      <alignment horizontal="left"/>
    </xf>
    <xf numFmtId="0" fontId="9" fillId="10" borderId="1" xfId="2" applyFont="1" applyFill="1" applyBorder="1" applyAlignment="1">
      <alignment horizontal="center" vertical="center" wrapText="1"/>
    </xf>
    <xf numFmtId="49" fontId="9" fillId="10" borderId="1" xfId="2" applyNumberFormat="1" applyFont="1" applyFill="1" applyBorder="1" applyAlignment="1">
      <alignment horizontal="center" vertical="center"/>
    </xf>
    <xf numFmtId="164" fontId="9" fillId="10" borderId="1" xfId="3" applyNumberFormat="1" applyFont="1" applyFill="1" applyBorder="1" applyAlignment="1">
      <alignment horizontal="right" vertical="center" indent="1"/>
    </xf>
    <xf numFmtId="0" fontId="14" fillId="0" borderId="1" xfId="2" applyFont="1" applyBorder="1" applyAlignment="1">
      <alignment horizontal="center" vertical="center" wrapText="1"/>
    </xf>
    <xf numFmtId="49" fontId="14" fillId="0" borderId="1" xfId="2" applyNumberFormat="1" applyFont="1" applyBorder="1" applyAlignment="1">
      <alignment horizontal="center" vertical="center"/>
    </xf>
    <xf numFmtId="164" fontId="14" fillId="0" borderId="1" xfId="3" applyNumberFormat="1" applyFont="1" applyBorder="1" applyAlignment="1">
      <alignment horizontal="right" vertical="center" indent="1"/>
    </xf>
    <xf numFmtId="0" fontId="14" fillId="0" borderId="0" xfId="2" applyFont="1"/>
    <xf numFmtId="49" fontId="11" fillId="11" borderId="1" xfId="2" applyNumberFormat="1" applyFont="1" applyFill="1" applyBorder="1" applyAlignment="1">
      <alignment horizontal="left"/>
    </xf>
    <xf numFmtId="0" fontId="9" fillId="11" borderId="1" xfId="2" applyFont="1" applyFill="1" applyBorder="1" applyAlignment="1">
      <alignment horizontal="center" vertical="center" wrapText="1"/>
    </xf>
    <xf numFmtId="49" fontId="9" fillId="11" borderId="1" xfId="2" applyNumberFormat="1" applyFont="1" applyFill="1" applyBorder="1" applyAlignment="1">
      <alignment horizontal="center" vertical="center"/>
    </xf>
    <xf numFmtId="164" fontId="9" fillId="11" borderId="1" xfId="3" applyNumberFormat="1" applyFont="1" applyFill="1" applyBorder="1" applyAlignment="1">
      <alignment horizontal="right" vertical="center" indent="1"/>
    </xf>
    <xf numFmtId="49" fontId="12" fillId="12" borderId="1" xfId="2" applyNumberFormat="1" applyFont="1" applyFill="1" applyBorder="1" applyAlignment="1">
      <alignment horizontal="left"/>
    </xf>
    <xf numFmtId="0" fontId="9" fillId="12" borderId="1" xfId="2" applyFont="1" applyFill="1" applyBorder="1" applyAlignment="1">
      <alignment horizontal="center" vertical="center" wrapText="1"/>
    </xf>
    <xf numFmtId="49" fontId="9" fillId="12" borderId="1" xfId="2" applyNumberFormat="1" applyFont="1" applyFill="1" applyBorder="1" applyAlignment="1">
      <alignment horizontal="center" vertical="center"/>
    </xf>
    <xf numFmtId="164" fontId="9" fillId="12" borderId="1" xfId="3" applyNumberFormat="1" applyFont="1" applyFill="1" applyBorder="1" applyAlignment="1">
      <alignment horizontal="right" vertical="center" indent="1"/>
    </xf>
    <xf numFmtId="49" fontId="12" fillId="7" borderId="1" xfId="2" applyNumberFormat="1" applyFont="1" applyFill="1" applyBorder="1" applyAlignment="1">
      <alignment horizontal="left"/>
    </xf>
    <xf numFmtId="0" fontId="14" fillId="7" borderId="1" xfId="2" applyFont="1" applyFill="1" applyBorder="1" applyAlignment="1">
      <alignment horizontal="center" vertical="center" wrapText="1"/>
    </xf>
    <xf numFmtId="49" fontId="14" fillId="7" borderId="1" xfId="2" applyNumberFormat="1" applyFont="1" applyFill="1" applyBorder="1" applyAlignment="1">
      <alignment horizontal="center" vertical="center"/>
    </xf>
    <xf numFmtId="164" fontId="14" fillId="7" borderId="1" xfId="3" applyNumberFormat="1" applyFont="1" applyFill="1" applyBorder="1" applyAlignment="1">
      <alignment horizontal="right" vertical="center" indent="1"/>
    </xf>
    <xf numFmtId="49" fontId="15" fillId="0" borderId="1" xfId="2" applyNumberFormat="1" applyFont="1" applyBorder="1" applyAlignment="1">
      <alignment horizontal="left"/>
    </xf>
    <xf numFmtId="0" fontId="8" fillId="0" borderId="1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/>
    </xf>
    <xf numFmtId="164" fontId="8" fillId="0" borderId="1" xfId="3" applyNumberFormat="1" applyFont="1" applyBorder="1" applyAlignment="1">
      <alignment horizontal="right" vertical="center" indent="1"/>
    </xf>
    <xf numFmtId="0" fontId="7" fillId="0" borderId="0" xfId="2" applyFont="1"/>
    <xf numFmtId="0" fontId="8" fillId="0" borderId="0" xfId="2" applyFont="1"/>
    <xf numFmtId="0" fontId="9" fillId="7" borderId="1" xfId="2" applyFont="1" applyFill="1" applyBorder="1" applyAlignment="1">
      <alignment horizontal="center" vertical="center" wrapText="1"/>
    </xf>
    <xf numFmtId="49" fontId="9" fillId="7" borderId="1" xfId="2" applyNumberFormat="1" applyFont="1" applyFill="1" applyBorder="1" applyAlignment="1">
      <alignment horizontal="center" vertical="center"/>
    </xf>
    <xf numFmtId="164" fontId="9" fillId="7" borderId="1" xfId="3" applyNumberFormat="1" applyFont="1" applyFill="1" applyBorder="1" applyAlignment="1">
      <alignment horizontal="right" vertical="center" indent="1"/>
    </xf>
    <xf numFmtId="0" fontId="9" fillId="0" borderId="1" xfId="2" applyFont="1" applyFill="1" applyBorder="1" applyAlignment="1">
      <alignment horizontal="center" vertical="center" wrapText="1"/>
    </xf>
    <xf numFmtId="164" fontId="9" fillId="0" borderId="1" xfId="3" applyNumberFormat="1" applyFont="1" applyFill="1" applyBorder="1" applyAlignment="1">
      <alignment horizontal="right" vertical="center" indent="1"/>
    </xf>
    <xf numFmtId="49" fontId="12" fillId="5" borderId="1" xfId="2" applyNumberFormat="1" applyFont="1" applyFill="1" applyBorder="1" applyAlignment="1">
      <alignment horizontal="left"/>
    </xf>
    <xf numFmtId="0" fontId="9" fillId="5" borderId="1" xfId="2" applyFont="1" applyFill="1" applyBorder="1" applyAlignment="1">
      <alignment horizontal="center" vertical="center" wrapText="1"/>
    </xf>
    <xf numFmtId="49" fontId="9" fillId="5" borderId="1" xfId="2" applyNumberFormat="1" applyFont="1" applyFill="1" applyBorder="1" applyAlignment="1">
      <alignment horizontal="center" vertical="center"/>
    </xf>
    <xf numFmtId="164" fontId="9" fillId="5" borderId="1" xfId="3" applyNumberFormat="1" applyFont="1" applyFill="1" applyBorder="1" applyAlignment="1">
      <alignment horizontal="right" vertical="center" indent="1"/>
    </xf>
    <xf numFmtId="49" fontId="10" fillId="5" borderId="1" xfId="2" applyNumberFormat="1" applyFont="1" applyFill="1" applyBorder="1" applyAlignment="1">
      <alignment horizontal="left"/>
    </xf>
    <xf numFmtId="0" fontId="6" fillId="5" borderId="1" xfId="2" applyFont="1" applyFill="1" applyBorder="1" applyAlignment="1">
      <alignment horizontal="center" vertical="center" wrapText="1"/>
    </xf>
    <xf numFmtId="49" fontId="6" fillId="5" borderId="1" xfId="2" applyNumberFormat="1" applyFont="1" applyFill="1" applyBorder="1" applyAlignment="1">
      <alignment horizontal="center" vertical="center"/>
    </xf>
    <xf numFmtId="164" fontId="6" fillId="5" borderId="1" xfId="3" applyNumberFormat="1" applyFont="1" applyFill="1" applyBorder="1" applyAlignment="1">
      <alignment horizontal="right" vertical="center" indent="1"/>
    </xf>
    <xf numFmtId="49" fontId="6" fillId="8" borderId="1" xfId="2" applyNumberFormat="1" applyFont="1" applyFill="1" applyBorder="1" applyAlignment="1">
      <alignment horizontal="center" vertical="center"/>
    </xf>
    <xf numFmtId="0" fontId="14" fillId="12" borderId="1" xfId="2" applyFont="1" applyFill="1" applyBorder="1" applyAlignment="1">
      <alignment horizontal="center" vertical="center" wrapText="1"/>
    </xf>
    <xf numFmtId="49" fontId="14" fillId="12" borderId="1" xfId="2" applyNumberFormat="1" applyFont="1" applyFill="1" applyBorder="1" applyAlignment="1">
      <alignment horizontal="center" vertical="center"/>
    </xf>
    <xf numFmtId="164" fontId="14" fillId="12" borderId="1" xfId="3" applyNumberFormat="1" applyFont="1" applyFill="1" applyBorder="1" applyAlignment="1">
      <alignment horizontal="right" vertical="center" indent="1"/>
    </xf>
    <xf numFmtId="164" fontId="18" fillId="7" borderId="1" xfId="3" applyNumberFormat="1" applyFont="1" applyFill="1" applyBorder="1" applyAlignment="1">
      <alignment horizontal="right" vertical="center" indent="1"/>
    </xf>
    <xf numFmtId="49" fontId="19" fillId="0" borderId="1" xfId="2" applyNumberFormat="1" applyFont="1" applyBorder="1" applyAlignment="1">
      <alignment horizontal="left"/>
    </xf>
    <xf numFmtId="49" fontId="12" fillId="7" borderId="1" xfId="2" applyNumberFormat="1" applyFont="1" applyFill="1" applyBorder="1" applyAlignment="1"/>
    <xf numFmtId="49" fontId="12" fillId="5" borderId="1" xfId="2" applyNumberFormat="1" applyFont="1" applyFill="1" applyBorder="1" applyAlignment="1"/>
    <xf numFmtId="49" fontId="10" fillId="5" borderId="1" xfId="2" applyNumberFormat="1" applyFont="1" applyFill="1" applyBorder="1" applyAlignment="1"/>
    <xf numFmtId="49" fontId="12" fillId="0" borderId="2" xfId="0" applyNumberFormat="1" applyFont="1" applyBorder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 vertical="center" indent="1"/>
    </xf>
    <xf numFmtId="49" fontId="10" fillId="0" borderId="1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indent="1"/>
    </xf>
    <xf numFmtId="49" fontId="10" fillId="0" borderId="2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 vertical="center" indent="1"/>
    </xf>
    <xf numFmtId="49" fontId="12" fillId="8" borderId="2" xfId="0" applyNumberFormat="1" applyFont="1" applyFill="1" applyBorder="1" applyAlignment="1">
      <alignment horizontal="left"/>
    </xf>
    <xf numFmtId="0" fontId="9" fillId="8" borderId="4" xfId="0" applyFont="1" applyFill="1" applyBorder="1" applyAlignment="1">
      <alignment horizontal="center" vertical="center" wrapText="1"/>
    </xf>
    <xf numFmtId="49" fontId="9" fillId="8" borderId="4" xfId="0" applyNumberFormat="1" applyFont="1" applyFill="1" applyBorder="1" applyAlignment="1">
      <alignment horizontal="center" vertical="center"/>
    </xf>
    <xf numFmtId="164" fontId="9" fillId="8" borderId="4" xfId="0" applyNumberFormat="1" applyFont="1" applyFill="1" applyBorder="1" applyAlignment="1">
      <alignment horizontal="right" vertical="center" indent="1"/>
    </xf>
    <xf numFmtId="49" fontId="10" fillId="8" borderId="2" xfId="0" applyNumberFormat="1" applyFont="1" applyFill="1" applyBorder="1" applyAlignment="1">
      <alignment horizontal="left"/>
    </xf>
    <xf numFmtId="0" fontId="6" fillId="8" borderId="4" xfId="0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/>
    </xf>
    <xf numFmtId="164" fontId="6" fillId="8" borderId="4" xfId="0" applyNumberFormat="1" applyFont="1" applyFill="1" applyBorder="1" applyAlignment="1">
      <alignment horizontal="right" vertical="center" inden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right" vertical="center" indent="1"/>
    </xf>
    <xf numFmtId="49" fontId="9" fillId="6" borderId="1" xfId="2" applyNumberFormat="1" applyFont="1" applyFill="1" applyBorder="1" applyAlignment="1">
      <alignment horizontal="left" vertical="center"/>
    </xf>
    <xf numFmtId="0" fontId="9" fillId="6" borderId="1" xfId="2" applyFont="1" applyFill="1" applyBorder="1" applyAlignment="1">
      <alignment horizontal="center" vertical="center" wrapText="1"/>
    </xf>
    <xf numFmtId="49" fontId="9" fillId="6" borderId="1" xfId="2" applyNumberFormat="1" applyFont="1" applyFill="1" applyBorder="1" applyAlignment="1">
      <alignment horizontal="center" vertical="center"/>
    </xf>
    <xf numFmtId="164" fontId="9" fillId="6" borderId="1" xfId="3" applyNumberFormat="1" applyFont="1" applyFill="1" applyBorder="1" applyAlignment="1">
      <alignment horizontal="right" vertical="center" indent="1"/>
    </xf>
    <xf numFmtId="0" fontId="6" fillId="0" borderId="5" xfId="2" applyFont="1" applyBorder="1" applyAlignment="1">
      <alignment horizontal="left"/>
    </xf>
    <xf numFmtId="0" fontId="6" fillId="0" borderId="5" xfId="2" applyFont="1" applyBorder="1" applyAlignment="1">
      <alignment horizontal="left" vertical="center" wrapText="1"/>
    </xf>
    <xf numFmtId="0" fontId="2" fillId="0" borderId="0" xfId="2" applyAlignment="1"/>
    <xf numFmtId="0" fontId="6" fillId="0" borderId="0" xfId="2" applyFont="1" applyAlignment="1"/>
    <xf numFmtId="0" fontId="4" fillId="0" borderId="1" xfId="2" applyFont="1" applyFill="1" applyBorder="1" applyAlignment="1">
      <alignment horizontal="center" vertical="center" wrapText="1"/>
    </xf>
    <xf numFmtId="49" fontId="21" fillId="0" borderId="0" xfId="2" applyNumberFormat="1" applyFont="1" applyAlignment="1" applyProtection="1">
      <alignment horizontal="right"/>
      <protection locked="0"/>
    </xf>
    <xf numFmtId="49" fontId="20" fillId="0" borderId="0" xfId="2" applyNumberFormat="1" applyFont="1" applyAlignment="1"/>
    <xf numFmtId="49" fontId="9" fillId="3" borderId="1" xfId="2" applyNumberFormat="1" applyFont="1" applyFill="1" applyBorder="1" applyAlignment="1">
      <alignment vertical="top" wrapText="1"/>
    </xf>
    <xf numFmtId="49" fontId="9" fillId="4" borderId="1" xfId="2" applyNumberFormat="1" applyFont="1" applyFill="1" applyBorder="1" applyAlignment="1">
      <alignment vertical="top" wrapText="1"/>
    </xf>
    <xf numFmtId="49" fontId="9" fillId="0" borderId="1" xfId="2" applyNumberFormat="1" applyFont="1" applyBorder="1" applyAlignment="1">
      <alignment vertical="top" wrapText="1"/>
    </xf>
    <xf numFmtId="49" fontId="6" fillId="0" borderId="1" xfId="2" applyNumberFormat="1" applyFont="1" applyBorder="1" applyAlignment="1">
      <alignment vertical="top" wrapText="1"/>
    </xf>
    <xf numFmtId="49" fontId="13" fillId="0" borderId="1" xfId="2" applyNumberFormat="1" applyFont="1" applyFill="1" applyBorder="1" applyAlignment="1">
      <alignment vertical="top" wrapText="1"/>
    </xf>
    <xf numFmtId="49" fontId="13" fillId="0" borderId="1" xfId="0" applyNumberFormat="1" applyFont="1" applyBorder="1" applyAlignment="1">
      <alignment vertical="top" wrapText="1"/>
    </xf>
    <xf numFmtId="49" fontId="9" fillId="9" borderId="1" xfId="2" applyNumberFormat="1" applyFont="1" applyFill="1" applyBorder="1" applyAlignment="1">
      <alignment vertical="top" wrapText="1"/>
    </xf>
    <xf numFmtId="49" fontId="9" fillId="10" borderId="1" xfId="2" applyNumberFormat="1" applyFont="1" applyFill="1" applyBorder="1" applyAlignment="1">
      <alignment vertical="top" wrapText="1"/>
    </xf>
    <xf numFmtId="49" fontId="14" fillId="0" borderId="1" xfId="2" applyNumberFormat="1" applyFont="1" applyBorder="1" applyAlignment="1">
      <alignment vertical="top" wrapText="1"/>
    </xf>
    <xf numFmtId="49" fontId="9" fillId="11" borderId="1" xfId="2" applyNumberFormat="1" applyFont="1" applyFill="1" applyBorder="1" applyAlignment="1">
      <alignment vertical="top" wrapText="1"/>
    </xf>
    <xf numFmtId="49" fontId="9" fillId="12" borderId="1" xfId="2" applyNumberFormat="1" applyFont="1" applyFill="1" applyBorder="1" applyAlignment="1">
      <alignment vertical="top" wrapText="1"/>
    </xf>
    <xf numFmtId="49" fontId="14" fillId="7" borderId="1" xfId="2" applyNumberFormat="1" applyFont="1" applyFill="1" applyBorder="1" applyAlignment="1">
      <alignment vertical="top" wrapText="1"/>
    </xf>
    <xf numFmtId="49" fontId="8" fillId="0" borderId="1" xfId="2" applyNumberFormat="1" applyFont="1" applyBorder="1" applyAlignment="1">
      <alignment vertical="top" wrapText="1"/>
    </xf>
    <xf numFmtId="49" fontId="9" fillId="7" borderId="1" xfId="2" applyNumberFormat="1" applyFont="1" applyFill="1" applyBorder="1" applyAlignment="1">
      <alignment vertical="top" wrapText="1"/>
    </xf>
    <xf numFmtId="49" fontId="9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16" fillId="0" borderId="1" xfId="2" applyNumberFormat="1" applyFont="1" applyBorder="1" applyAlignment="1">
      <alignment vertical="top" wrapText="1"/>
    </xf>
    <xf numFmtId="49" fontId="17" fillId="0" borderId="1" xfId="2" applyNumberFormat="1" applyFont="1" applyBorder="1" applyAlignment="1">
      <alignment vertical="top" wrapText="1"/>
    </xf>
    <xf numFmtId="49" fontId="13" fillId="0" borderId="2" xfId="0" applyNumberFormat="1" applyFont="1" applyBorder="1" applyAlignment="1">
      <alignment vertical="top" wrapText="1"/>
    </xf>
    <xf numFmtId="49" fontId="14" fillId="12" borderId="1" xfId="2" applyNumberFormat="1" applyFont="1" applyFill="1" applyBorder="1" applyAlignment="1">
      <alignment vertical="top" wrapText="1"/>
    </xf>
    <xf numFmtId="49" fontId="9" fillId="5" borderId="1" xfId="2" applyNumberFormat="1" applyFont="1" applyFill="1" applyBorder="1" applyAlignment="1">
      <alignment vertical="top" wrapText="1"/>
    </xf>
    <xf numFmtId="49" fontId="9" fillId="0" borderId="4" xfId="0" applyNumberFormat="1" applyFont="1" applyBorder="1" applyAlignment="1">
      <alignment vertical="top" wrapText="1"/>
    </xf>
    <xf numFmtId="49" fontId="6" fillId="0" borderId="3" xfId="0" applyNumberFormat="1" applyFont="1" applyBorder="1" applyAlignment="1">
      <alignment vertical="top" wrapText="1"/>
    </xf>
    <xf numFmtId="49" fontId="6" fillId="0" borderId="4" xfId="0" applyNumberFormat="1" applyFont="1" applyBorder="1" applyAlignment="1">
      <alignment vertical="top" wrapText="1"/>
    </xf>
    <xf numFmtId="49" fontId="9" fillId="8" borderId="4" xfId="0" applyNumberFormat="1" applyFont="1" applyFill="1" applyBorder="1" applyAlignment="1">
      <alignment vertical="top" wrapText="1"/>
    </xf>
    <xf numFmtId="49" fontId="9" fillId="0" borderId="3" xfId="0" applyNumberFormat="1" applyFont="1" applyBorder="1" applyAlignment="1">
      <alignment vertical="top" wrapText="1"/>
    </xf>
    <xf numFmtId="49" fontId="9" fillId="6" borderId="1" xfId="2" applyNumberFormat="1" applyFont="1" applyFill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164" fontId="4" fillId="0" borderId="1" xfId="2" applyNumberFormat="1" applyFont="1" applyFill="1" applyBorder="1" applyAlignment="1">
      <alignment horizontal="center" vertical="center" wrapText="1"/>
    </xf>
    <xf numFmtId="43" fontId="6" fillId="0" borderId="4" xfId="1" applyFont="1" applyBorder="1" applyAlignment="1">
      <alignment horizontal="right" vertical="center" indent="1"/>
    </xf>
    <xf numFmtId="164" fontId="9" fillId="2" borderId="1" xfId="3" applyNumberFormat="1" applyFont="1" applyFill="1" applyBorder="1" applyAlignment="1">
      <alignment horizontal="right" vertical="center"/>
    </xf>
    <xf numFmtId="164" fontId="9" fillId="3" borderId="1" xfId="3" applyNumberFormat="1" applyFont="1" applyFill="1" applyBorder="1" applyAlignment="1">
      <alignment horizontal="right" vertical="center"/>
    </xf>
    <xf numFmtId="164" fontId="9" fillId="4" borderId="1" xfId="3" applyNumberFormat="1" applyFont="1" applyFill="1" applyBorder="1" applyAlignment="1">
      <alignment horizontal="right" vertical="center"/>
    </xf>
    <xf numFmtId="164" fontId="9" fillId="0" borderId="1" xfId="3" applyNumberFormat="1" applyFont="1" applyBorder="1" applyAlignment="1">
      <alignment horizontal="right" vertical="center"/>
    </xf>
    <xf numFmtId="165" fontId="3" fillId="0" borderId="1" xfId="2" applyNumberFormat="1" applyFont="1" applyFill="1" applyBorder="1" applyAlignment="1">
      <alignment horizontal="right" vertical="center" wrapText="1"/>
    </xf>
    <xf numFmtId="164" fontId="9" fillId="9" borderId="1" xfId="3" applyNumberFormat="1" applyFont="1" applyFill="1" applyBorder="1" applyAlignment="1">
      <alignment vertical="center"/>
    </xf>
    <xf numFmtId="164" fontId="9" fillId="10" borderId="1" xfId="3" applyNumberFormat="1" applyFont="1" applyFill="1" applyBorder="1" applyAlignment="1">
      <alignment vertical="center"/>
    </xf>
    <xf numFmtId="164" fontId="9" fillId="11" borderId="1" xfId="3" applyNumberFormat="1" applyFont="1" applyFill="1" applyBorder="1" applyAlignment="1">
      <alignment vertical="center"/>
    </xf>
    <xf numFmtId="164" fontId="9" fillId="12" borderId="1" xfId="3" applyNumberFormat="1" applyFont="1" applyFill="1" applyBorder="1" applyAlignment="1">
      <alignment vertical="center"/>
    </xf>
    <xf numFmtId="164" fontId="14" fillId="7" borderId="1" xfId="3" applyNumberFormat="1" applyFont="1" applyFill="1" applyBorder="1" applyAlignment="1">
      <alignment vertical="center"/>
    </xf>
    <xf numFmtId="165" fontId="21" fillId="0" borderId="1" xfId="2" applyNumberFormat="1" applyFont="1" applyFill="1" applyBorder="1" applyAlignment="1">
      <alignment horizontal="right" vertical="center" wrapText="1"/>
    </xf>
    <xf numFmtId="165" fontId="22" fillId="0" borderId="1" xfId="2" applyNumberFormat="1" applyFont="1" applyFill="1" applyBorder="1" applyAlignment="1">
      <alignment horizontal="right" vertical="center" wrapText="1"/>
    </xf>
    <xf numFmtId="165" fontId="9" fillId="0" borderId="1" xfId="2" applyNumberFormat="1" applyFont="1" applyFill="1" applyBorder="1" applyAlignment="1">
      <alignment horizontal="right" vertical="center" wrapText="1"/>
    </xf>
    <xf numFmtId="164" fontId="9" fillId="0" borderId="4" xfId="0" applyNumberFormat="1" applyFont="1" applyBorder="1" applyAlignment="1">
      <alignment vertical="center"/>
    </xf>
    <xf numFmtId="43" fontId="6" fillId="0" borderId="1" xfId="1" applyFont="1" applyBorder="1" applyAlignment="1">
      <alignment horizontal="right" vertical="center" indent="1"/>
    </xf>
    <xf numFmtId="43" fontId="3" fillId="0" borderId="1" xfId="1" applyFont="1" applyFill="1" applyBorder="1" applyAlignment="1">
      <alignment horizontal="right" vertical="center" wrapText="1"/>
    </xf>
    <xf numFmtId="43" fontId="8" fillId="0" borderId="1" xfId="1" applyFont="1" applyBorder="1" applyAlignment="1">
      <alignment horizontal="right" vertical="center" indent="1"/>
    </xf>
    <xf numFmtId="43" fontId="21" fillId="0" borderId="1" xfId="1" applyFont="1" applyFill="1" applyBorder="1" applyAlignment="1">
      <alignment horizontal="right" vertical="center" wrapText="1"/>
    </xf>
    <xf numFmtId="43" fontId="14" fillId="7" borderId="1" xfId="1" applyFont="1" applyFill="1" applyBorder="1" applyAlignment="1">
      <alignment horizontal="right" vertical="center" indent="1"/>
    </xf>
    <xf numFmtId="43" fontId="14" fillId="7" borderId="1" xfId="1" applyFont="1" applyFill="1" applyBorder="1" applyAlignment="1">
      <alignment vertical="center"/>
    </xf>
    <xf numFmtId="43" fontId="9" fillId="0" borderId="1" xfId="1" applyFont="1" applyBorder="1" applyAlignment="1">
      <alignment horizontal="right" vertical="center" indent="1"/>
    </xf>
    <xf numFmtId="43" fontId="9" fillId="0" borderId="1" xfId="1" applyFont="1" applyFill="1" applyBorder="1" applyAlignment="1">
      <alignment horizontal="right" vertical="center" wrapText="1"/>
    </xf>
    <xf numFmtId="49" fontId="9" fillId="2" borderId="1" xfId="2" applyNumberFormat="1" applyFont="1" applyFill="1" applyBorder="1" applyAlignment="1">
      <alignment vertical="center" wrapText="1"/>
    </xf>
    <xf numFmtId="164" fontId="14" fillId="6" borderId="1" xfId="3" applyNumberFormat="1" applyFont="1" applyFill="1" applyBorder="1" applyAlignment="1">
      <alignment vertical="center"/>
    </xf>
    <xf numFmtId="0" fontId="13" fillId="4" borderId="0" xfId="2" applyFont="1" applyFill="1"/>
    <xf numFmtId="0" fontId="24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49" fontId="6" fillId="5" borderId="1" xfId="2" applyNumberFormat="1" applyFont="1" applyFill="1" applyBorder="1" applyAlignment="1">
      <alignment vertical="top" wrapText="1"/>
    </xf>
    <xf numFmtId="164" fontId="6" fillId="5" borderId="1" xfId="3" applyNumberFormat="1" applyFont="1" applyFill="1" applyBorder="1" applyAlignment="1">
      <alignment horizontal="right" vertical="center"/>
    </xf>
    <xf numFmtId="49" fontId="6" fillId="5" borderId="1" xfId="2" applyNumberFormat="1" applyFont="1" applyFill="1" applyBorder="1" applyAlignment="1">
      <alignment horizontal="center" vertical="center" wrapText="1"/>
    </xf>
    <xf numFmtId="164" fontId="6" fillId="5" borderId="1" xfId="2" applyNumberFormat="1" applyFont="1" applyFill="1" applyBorder="1" applyAlignment="1">
      <alignment horizontal="right" vertical="center" wrapText="1" indent="1"/>
    </xf>
    <xf numFmtId="164" fontId="6" fillId="5" borderId="1" xfId="3" applyNumberFormat="1" applyFont="1" applyFill="1" applyBorder="1" applyAlignment="1">
      <alignment vertical="center"/>
    </xf>
    <xf numFmtId="43" fontId="6" fillId="5" borderId="1" xfId="1" applyFont="1" applyFill="1" applyBorder="1" applyAlignment="1">
      <alignment horizontal="right" vertical="center" indent="1"/>
    </xf>
    <xf numFmtId="43" fontId="6" fillId="5" borderId="1" xfId="1" applyFont="1" applyFill="1" applyBorder="1" applyAlignment="1">
      <alignment vertical="center"/>
    </xf>
    <xf numFmtId="49" fontId="6" fillId="5" borderId="1" xfId="2" applyNumberFormat="1" applyFont="1" applyFill="1" applyBorder="1" applyAlignment="1">
      <alignment horizontal="left" vertical="center"/>
    </xf>
    <xf numFmtId="49" fontId="6" fillId="0" borderId="1" xfId="2" applyNumberFormat="1" applyFont="1" applyBorder="1" applyAlignment="1">
      <alignment horizontal="left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5" borderId="1" xfId="2" applyNumberFormat="1" applyFont="1" applyFill="1" applyBorder="1" applyAlignment="1">
      <alignment horizontal="left"/>
    </xf>
    <xf numFmtId="49" fontId="6" fillId="5" borderId="1" xfId="2" applyNumberFormat="1" applyFont="1" applyFill="1" applyBorder="1" applyAlignment="1">
      <alignment horizontal="left" wrapText="1"/>
    </xf>
    <xf numFmtId="49" fontId="6" fillId="5" borderId="1" xfId="2" applyNumberFormat="1" applyFont="1" applyFill="1" applyBorder="1" applyAlignment="1"/>
    <xf numFmtId="49" fontId="23" fillId="0" borderId="0" xfId="3" applyNumberFormat="1" applyFont="1" applyFill="1" applyAlignment="1">
      <alignment horizontal="center" wrapText="1"/>
    </xf>
    <xf numFmtId="49" fontId="6" fillId="0" borderId="0" xfId="2" applyNumberFormat="1" applyFont="1" applyAlignment="1">
      <alignment horizontal="right"/>
    </xf>
  </cellXfs>
  <cellStyles count="6">
    <cellStyle name="Обычный" xfId="0" builtinId="0"/>
    <cellStyle name="Обычный 2" xfId="2"/>
    <cellStyle name="Стиль 123" xfId="5"/>
    <cellStyle name="Финансовый" xfId="1" builtinId="3"/>
    <cellStyle name="Финансовый [0] 2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="75" zoomScaleNormal="75" workbookViewId="0">
      <selection activeCell="F4" sqref="F4"/>
    </sheetView>
  </sheetViews>
  <sheetFormatPr defaultRowHeight="15.75"/>
  <cols>
    <col min="1" max="1" width="7.85546875" style="5" customWidth="1"/>
    <col min="2" max="2" width="68.7109375" style="6" customWidth="1"/>
    <col min="3" max="3" width="11.28515625" style="8" customWidth="1"/>
    <col min="4" max="4" width="15" style="8" customWidth="1"/>
    <col min="5" max="5" width="14.5703125" style="7" customWidth="1"/>
    <col min="6" max="6" width="14.28515625" style="7" customWidth="1"/>
    <col min="7" max="247" width="9.140625" style="7"/>
    <col min="248" max="248" width="9.42578125" style="7" customWidth="1"/>
    <col min="249" max="249" width="65.5703125" style="7" customWidth="1"/>
    <col min="250" max="250" width="7.85546875" style="7" customWidth="1"/>
    <col min="251" max="251" width="11.28515625" style="7" customWidth="1"/>
    <col min="252" max="252" width="11.7109375" style="7" customWidth="1"/>
    <col min="253" max="253" width="8.140625" style="7" customWidth="1"/>
    <col min="254" max="254" width="13.7109375" style="7" customWidth="1"/>
    <col min="255" max="503" width="9.140625" style="7"/>
    <col min="504" max="504" width="9.42578125" style="7" customWidth="1"/>
    <col min="505" max="505" width="65.5703125" style="7" customWidth="1"/>
    <col min="506" max="506" width="7.85546875" style="7" customWidth="1"/>
    <col min="507" max="507" width="11.28515625" style="7" customWidth="1"/>
    <col min="508" max="508" width="11.7109375" style="7" customWidth="1"/>
    <col min="509" max="509" width="8.140625" style="7" customWidth="1"/>
    <col min="510" max="510" width="13.7109375" style="7" customWidth="1"/>
    <col min="511" max="759" width="9.140625" style="7"/>
    <col min="760" max="760" width="9.42578125" style="7" customWidth="1"/>
    <col min="761" max="761" width="65.5703125" style="7" customWidth="1"/>
    <col min="762" max="762" width="7.85546875" style="7" customWidth="1"/>
    <col min="763" max="763" width="11.28515625" style="7" customWidth="1"/>
    <col min="764" max="764" width="11.7109375" style="7" customWidth="1"/>
    <col min="765" max="765" width="8.140625" style="7" customWidth="1"/>
    <col min="766" max="766" width="13.7109375" style="7" customWidth="1"/>
    <col min="767" max="1015" width="9.140625" style="7"/>
    <col min="1016" max="1016" width="9.42578125" style="7" customWidth="1"/>
    <col min="1017" max="1017" width="65.5703125" style="7" customWidth="1"/>
    <col min="1018" max="1018" width="7.85546875" style="7" customWidth="1"/>
    <col min="1019" max="1019" width="11.28515625" style="7" customWidth="1"/>
    <col min="1020" max="1020" width="11.7109375" style="7" customWidth="1"/>
    <col min="1021" max="1021" width="8.140625" style="7" customWidth="1"/>
    <col min="1022" max="1022" width="13.7109375" style="7" customWidth="1"/>
    <col min="1023" max="1271" width="9.140625" style="7"/>
    <col min="1272" max="1272" width="9.42578125" style="7" customWidth="1"/>
    <col min="1273" max="1273" width="65.5703125" style="7" customWidth="1"/>
    <col min="1274" max="1274" width="7.85546875" style="7" customWidth="1"/>
    <col min="1275" max="1275" width="11.28515625" style="7" customWidth="1"/>
    <col min="1276" max="1276" width="11.7109375" style="7" customWidth="1"/>
    <col min="1277" max="1277" width="8.140625" style="7" customWidth="1"/>
    <col min="1278" max="1278" width="13.7109375" style="7" customWidth="1"/>
    <col min="1279" max="1527" width="9.140625" style="7"/>
    <col min="1528" max="1528" width="9.42578125" style="7" customWidth="1"/>
    <col min="1529" max="1529" width="65.5703125" style="7" customWidth="1"/>
    <col min="1530" max="1530" width="7.85546875" style="7" customWidth="1"/>
    <col min="1531" max="1531" width="11.28515625" style="7" customWidth="1"/>
    <col min="1532" max="1532" width="11.7109375" style="7" customWidth="1"/>
    <col min="1533" max="1533" width="8.140625" style="7" customWidth="1"/>
    <col min="1534" max="1534" width="13.7109375" style="7" customWidth="1"/>
    <col min="1535" max="1783" width="9.140625" style="7"/>
    <col min="1784" max="1784" width="9.42578125" style="7" customWidth="1"/>
    <col min="1785" max="1785" width="65.5703125" style="7" customWidth="1"/>
    <col min="1786" max="1786" width="7.85546875" style="7" customWidth="1"/>
    <col min="1787" max="1787" width="11.28515625" style="7" customWidth="1"/>
    <col min="1788" max="1788" width="11.7109375" style="7" customWidth="1"/>
    <col min="1789" max="1789" width="8.140625" style="7" customWidth="1"/>
    <col min="1790" max="1790" width="13.7109375" style="7" customWidth="1"/>
    <col min="1791" max="2039" width="9.140625" style="7"/>
    <col min="2040" max="2040" width="9.42578125" style="7" customWidth="1"/>
    <col min="2041" max="2041" width="65.5703125" style="7" customWidth="1"/>
    <col min="2042" max="2042" width="7.85546875" style="7" customWidth="1"/>
    <col min="2043" max="2043" width="11.28515625" style="7" customWidth="1"/>
    <col min="2044" max="2044" width="11.7109375" style="7" customWidth="1"/>
    <col min="2045" max="2045" width="8.140625" style="7" customWidth="1"/>
    <col min="2046" max="2046" width="13.7109375" style="7" customWidth="1"/>
    <col min="2047" max="2295" width="9.140625" style="7"/>
    <col min="2296" max="2296" width="9.42578125" style="7" customWidth="1"/>
    <col min="2297" max="2297" width="65.5703125" style="7" customWidth="1"/>
    <col min="2298" max="2298" width="7.85546875" style="7" customWidth="1"/>
    <col min="2299" max="2299" width="11.28515625" style="7" customWidth="1"/>
    <col min="2300" max="2300" width="11.7109375" style="7" customWidth="1"/>
    <col min="2301" max="2301" width="8.140625" style="7" customWidth="1"/>
    <col min="2302" max="2302" width="13.7109375" style="7" customWidth="1"/>
    <col min="2303" max="2551" width="9.140625" style="7"/>
    <col min="2552" max="2552" width="9.42578125" style="7" customWidth="1"/>
    <col min="2553" max="2553" width="65.5703125" style="7" customWidth="1"/>
    <col min="2554" max="2554" width="7.85546875" style="7" customWidth="1"/>
    <col min="2555" max="2555" width="11.28515625" style="7" customWidth="1"/>
    <col min="2556" max="2556" width="11.7109375" style="7" customWidth="1"/>
    <col min="2557" max="2557" width="8.140625" style="7" customWidth="1"/>
    <col min="2558" max="2558" width="13.7109375" style="7" customWidth="1"/>
    <col min="2559" max="2807" width="9.140625" style="7"/>
    <col min="2808" max="2808" width="9.42578125" style="7" customWidth="1"/>
    <col min="2809" max="2809" width="65.5703125" style="7" customWidth="1"/>
    <col min="2810" max="2810" width="7.85546875" style="7" customWidth="1"/>
    <col min="2811" max="2811" width="11.28515625" style="7" customWidth="1"/>
    <col min="2812" max="2812" width="11.7109375" style="7" customWidth="1"/>
    <col min="2813" max="2813" width="8.140625" style="7" customWidth="1"/>
    <col min="2814" max="2814" width="13.7109375" style="7" customWidth="1"/>
    <col min="2815" max="3063" width="9.140625" style="7"/>
    <col min="3064" max="3064" width="9.42578125" style="7" customWidth="1"/>
    <col min="3065" max="3065" width="65.5703125" style="7" customWidth="1"/>
    <col min="3066" max="3066" width="7.85546875" style="7" customWidth="1"/>
    <col min="3067" max="3067" width="11.28515625" style="7" customWidth="1"/>
    <col min="3068" max="3068" width="11.7109375" style="7" customWidth="1"/>
    <col min="3069" max="3069" width="8.140625" style="7" customWidth="1"/>
    <col min="3070" max="3070" width="13.7109375" style="7" customWidth="1"/>
    <col min="3071" max="3319" width="9.140625" style="7"/>
    <col min="3320" max="3320" width="9.42578125" style="7" customWidth="1"/>
    <col min="3321" max="3321" width="65.5703125" style="7" customWidth="1"/>
    <col min="3322" max="3322" width="7.85546875" style="7" customWidth="1"/>
    <col min="3323" max="3323" width="11.28515625" style="7" customWidth="1"/>
    <col min="3324" max="3324" width="11.7109375" style="7" customWidth="1"/>
    <col min="3325" max="3325" width="8.140625" style="7" customWidth="1"/>
    <col min="3326" max="3326" width="13.7109375" style="7" customWidth="1"/>
    <col min="3327" max="3575" width="9.140625" style="7"/>
    <col min="3576" max="3576" width="9.42578125" style="7" customWidth="1"/>
    <col min="3577" max="3577" width="65.5703125" style="7" customWidth="1"/>
    <col min="3578" max="3578" width="7.85546875" style="7" customWidth="1"/>
    <col min="3579" max="3579" width="11.28515625" style="7" customWidth="1"/>
    <col min="3580" max="3580" width="11.7109375" style="7" customWidth="1"/>
    <col min="3581" max="3581" width="8.140625" style="7" customWidth="1"/>
    <col min="3582" max="3582" width="13.7109375" style="7" customWidth="1"/>
    <col min="3583" max="3831" width="9.140625" style="7"/>
    <col min="3832" max="3832" width="9.42578125" style="7" customWidth="1"/>
    <col min="3833" max="3833" width="65.5703125" style="7" customWidth="1"/>
    <col min="3834" max="3834" width="7.85546875" style="7" customWidth="1"/>
    <col min="3835" max="3835" width="11.28515625" style="7" customWidth="1"/>
    <col min="3836" max="3836" width="11.7109375" style="7" customWidth="1"/>
    <col min="3837" max="3837" width="8.140625" style="7" customWidth="1"/>
    <col min="3838" max="3838" width="13.7109375" style="7" customWidth="1"/>
    <col min="3839" max="4087" width="9.140625" style="7"/>
    <col min="4088" max="4088" width="9.42578125" style="7" customWidth="1"/>
    <col min="4089" max="4089" width="65.5703125" style="7" customWidth="1"/>
    <col min="4090" max="4090" width="7.85546875" style="7" customWidth="1"/>
    <col min="4091" max="4091" width="11.28515625" style="7" customWidth="1"/>
    <col min="4092" max="4092" width="11.7109375" style="7" customWidth="1"/>
    <col min="4093" max="4093" width="8.140625" style="7" customWidth="1"/>
    <col min="4094" max="4094" width="13.7109375" style="7" customWidth="1"/>
    <col min="4095" max="4343" width="9.140625" style="7"/>
    <col min="4344" max="4344" width="9.42578125" style="7" customWidth="1"/>
    <col min="4345" max="4345" width="65.5703125" style="7" customWidth="1"/>
    <col min="4346" max="4346" width="7.85546875" style="7" customWidth="1"/>
    <col min="4347" max="4347" width="11.28515625" style="7" customWidth="1"/>
    <col min="4348" max="4348" width="11.7109375" style="7" customWidth="1"/>
    <col min="4349" max="4349" width="8.140625" style="7" customWidth="1"/>
    <col min="4350" max="4350" width="13.7109375" style="7" customWidth="1"/>
    <col min="4351" max="4599" width="9.140625" style="7"/>
    <col min="4600" max="4600" width="9.42578125" style="7" customWidth="1"/>
    <col min="4601" max="4601" width="65.5703125" style="7" customWidth="1"/>
    <col min="4602" max="4602" width="7.85546875" style="7" customWidth="1"/>
    <col min="4603" max="4603" width="11.28515625" style="7" customWidth="1"/>
    <col min="4604" max="4604" width="11.7109375" style="7" customWidth="1"/>
    <col min="4605" max="4605" width="8.140625" style="7" customWidth="1"/>
    <col min="4606" max="4606" width="13.7109375" style="7" customWidth="1"/>
    <col min="4607" max="4855" width="9.140625" style="7"/>
    <col min="4856" max="4856" width="9.42578125" style="7" customWidth="1"/>
    <col min="4857" max="4857" width="65.5703125" style="7" customWidth="1"/>
    <col min="4858" max="4858" width="7.85546875" style="7" customWidth="1"/>
    <col min="4859" max="4859" width="11.28515625" style="7" customWidth="1"/>
    <col min="4860" max="4860" width="11.7109375" style="7" customWidth="1"/>
    <col min="4861" max="4861" width="8.140625" style="7" customWidth="1"/>
    <col min="4862" max="4862" width="13.7109375" style="7" customWidth="1"/>
    <col min="4863" max="5111" width="9.140625" style="7"/>
    <col min="5112" max="5112" width="9.42578125" style="7" customWidth="1"/>
    <col min="5113" max="5113" width="65.5703125" style="7" customWidth="1"/>
    <col min="5114" max="5114" width="7.85546875" style="7" customWidth="1"/>
    <col min="5115" max="5115" width="11.28515625" style="7" customWidth="1"/>
    <col min="5116" max="5116" width="11.7109375" style="7" customWidth="1"/>
    <col min="5117" max="5117" width="8.140625" style="7" customWidth="1"/>
    <col min="5118" max="5118" width="13.7109375" style="7" customWidth="1"/>
    <col min="5119" max="5367" width="9.140625" style="7"/>
    <col min="5368" max="5368" width="9.42578125" style="7" customWidth="1"/>
    <col min="5369" max="5369" width="65.5703125" style="7" customWidth="1"/>
    <col min="5370" max="5370" width="7.85546875" style="7" customWidth="1"/>
    <col min="5371" max="5371" width="11.28515625" style="7" customWidth="1"/>
    <col min="5372" max="5372" width="11.7109375" style="7" customWidth="1"/>
    <col min="5373" max="5373" width="8.140625" style="7" customWidth="1"/>
    <col min="5374" max="5374" width="13.7109375" style="7" customWidth="1"/>
    <col min="5375" max="5623" width="9.140625" style="7"/>
    <col min="5624" max="5624" width="9.42578125" style="7" customWidth="1"/>
    <col min="5625" max="5625" width="65.5703125" style="7" customWidth="1"/>
    <col min="5626" max="5626" width="7.85546875" style="7" customWidth="1"/>
    <col min="5627" max="5627" width="11.28515625" style="7" customWidth="1"/>
    <col min="5628" max="5628" width="11.7109375" style="7" customWidth="1"/>
    <col min="5629" max="5629" width="8.140625" style="7" customWidth="1"/>
    <col min="5630" max="5630" width="13.7109375" style="7" customWidth="1"/>
    <col min="5631" max="5879" width="9.140625" style="7"/>
    <col min="5880" max="5880" width="9.42578125" style="7" customWidth="1"/>
    <col min="5881" max="5881" width="65.5703125" style="7" customWidth="1"/>
    <col min="5882" max="5882" width="7.85546875" style="7" customWidth="1"/>
    <col min="5883" max="5883" width="11.28515625" style="7" customWidth="1"/>
    <col min="5884" max="5884" width="11.7109375" style="7" customWidth="1"/>
    <col min="5885" max="5885" width="8.140625" style="7" customWidth="1"/>
    <col min="5886" max="5886" width="13.7109375" style="7" customWidth="1"/>
    <col min="5887" max="6135" width="9.140625" style="7"/>
    <col min="6136" max="6136" width="9.42578125" style="7" customWidth="1"/>
    <col min="6137" max="6137" width="65.5703125" style="7" customWidth="1"/>
    <col min="6138" max="6138" width="7.85546875" style="7" customWidth="1"/>
    <col min="6139" max="6139" width="11.28515625" style="7" customWidth="1"/>
    <col min="6140" max="6140" width="11.7109375" style="7" customWidth="1"/>
    <col min="6141" max="6141" width="8.140625" style="7" customWidth="1"/>
    <col min="6142" max="6142" width="13.7109375" style="7" customWidth="1"/>
    <col min="6143" max="6391" width="9.140625" style="7"/>
    <col min="6392" max="6392" width="9.42578125" style="7" customWidth="1"/>
    <col min="6393" max="6393" width="65.5703125" style="7" customWidth="1"/>
    <col min="6394" max="6394" width="7.85546875" style="7" customWidth="1"/>
    <col min="6395" max="6395" width="11.28515625" style="7" customWidth="1"/>
    <col min="6396" max="6396" width="11.7109375" style="7" customWidth="1"/>
    <col min="6397" max="6397" width="8.140625" style="7" customWidth="1"/>
    <col min="6398" max="6398" width="13.7109375" style="7" customWidth="1"/>
    <col min="6399" max="6647" width="9.140625" style="7"/>
    <col min="6648" max="6648" width="9.42578125" style="7" customWidth="1"/>
    <col min="6649" max="6649" width="65.5703125" style="7" customWidth="1"/>
    <col min="6650" max="6650" width="7.85546875" style="7" customWidth="1"/>
    <col min="6651" max="6651" width="11.28515625" style="7" customWidth="1"/>
    <col min="6652" max="6652" width="11.7109375" style="7" customWidth="1"/>
    <col min="6653" max="6653" width="8.140625" style="7" customWidth="1"/>
    <col min="6654" max="6654" width="13.7109375" style="7" customWidth="1"/>
    <col min="6655" max="6903" width="9.140625" style="7"/>
    <col min="6904" max="6904" width="9.42578125" style="7" customWidth="1"/>
    <col min="6905" max="6905" width="65.5703125" style="7" customWidth="1"/>
    <col min="6906" max="6906" width="7.85546875" style="7" customWidth="1"/>
    <col min="6907" max="6907" width="11.28515625" style="7" customWidth="1"/>
    <col min="6908" max="6908" width="11.7109375" style="7" customWidth="1"/>
    <col min="6909" max="6909" width="8.140625" style="7" customWidth="1"/>
    <col min="6910" max="6910" width="13.7109375" style="7" customWidth="1"/>
    <col min="6911" max="7159" width="9.140625" style="7"/>
    <col min="7160" max="7160" width="9.42578125" style="7" customWidth="1"/>
    <col min="7161" max="7161" width="65.5703125" style="7" customWidth="1"/>
    <col min="7162" max="7162" width="7.85546875" style="7" customWidth="1"/>
    <col min="7163" max="7163" width="11.28515625" style="7" customWidth="1"/>
    <col min="7164" max="7164" width="11.7109375" style="7" customWidth="1"/>
    <col min="7165" max="7165" width="8.140625" style="7" customWidth="1"/>
    <col min="7166" max="7166" width="13.7109375" style="7" customWidth="1"/>
    <col min="7167" max="7415" width="9.140625" style="7"/>
    <col min="7416" max="7416" width="9.42578125" style="7" customWidth="1"/>
    <col min="7417" max="7417" width="65.5703125" style="7" customWidth="1"/>
    <col min="7418" max="7418" width="7.85546875" style="7" customWidth="1"/>
    <col min="7419" max="7419" width="11.28515625" style="7" customWidth="1"/>
    <col min="7420" max="7420" width="11.7109375" style="7" customWidth="1"/>
    <col min="7421" max="7421" width="8.140625" style="7" customWidth="1"/>
    <col min="7422" max="7422" width="13.7109375" style="7" customWidth="1"/>
    <col min="7423" max="7671" width="9.140625" style="7"/>
    <col min="7672" max="7672" width="9.42578125" style="7" customWidth="1"/>
    <col min="7673" max="7673" width="65.5703125" style="7" customWidth="1"/>
    <col min="7674" max="7674" width="7.85546875" style="7" customWidth="1"/>
    <col min="7675" max="7675" width="11.28515625" style="7" customWidth="1"/>
    <col min="7676" max="7676" width="11.7109375" style="7" customWidth="1"/>
    <col min="7677" max="7677" width="8.140625" style="7" customWidth="1"/>
    <col min="7678" max="7678" width="13.7109375" style="7" customWidth="1"/>
    <col min="7679" max="7927" width="9.140625" style="7"/>
    <col min="7928" max="7928" width="9.42578125" style="7" customWidth="1"/>
    <col min="7929" max="7929" width="65.5703125" style="7" customWidth="1"/>
    <col min="7930" max="7930" width="7.85546875" style="7" customWidth="1"/>
    <col min="7931" max="7931" width="11.28515625" style="7" customWidth="1"/>
    <col min="7932" max="7932" width="11.7109375" style="7" customWidth="1"/>
    <col min="7933" max="7933" width="8.140625" style="7" customWidth="1"/>
    <col min="7934" max="7934" width="13.7109375" style="7" customWidth="1"/>
    <col min="7935" max="8183" width="9.140625" style="7"/>
    <col min="8184" max="8184" width="9.42578125" style="7" customWidth="1"/>
    <col min="8185" max="8185" width="65.5703125" style="7" customWidth="1"/>
    <col min="8186" max="8186" width="7.85546875" style="7" customWidth="1"/>
    <col min="8187" max="8187" width="11.28515625" style="7" customWidth="1"/>
    <col min="8188" max="8188" width="11.7109375" style="7" customWidth="1"/>
    <col min="8189" max="8189" width="8.140625" style="7" customWidth="1"/>
    <col min="8190" max="8190" width="13.7109375" style="7" customWidth="1"/>
    <col min="8191" max="8439" width="9.140625" style="7"/>
    <col min="8440" max="8440" width="9.42578125" style="7" customWidth="1"/>
    <col min="8441" max="8441" width="65.5703125" style="7" customWidth="1"/>
    <col min="8442" max="8442" width="7.85546875" style="7" customWidth="1"/>
    <col min="8443" max="8443" width="11.28515625" style="7" customWidth="1"/>
    <col min="8444" max="8444" width="11.7109375" style="7" customWidth="1"/>
    <col min="8445" max="8445" width="8.140625" style="7" customWidth="1"/>
    <col min="8446" max="8446" width="13.7109375" style="7" customWidth="1"/>
    <col min="8447" max="8695" width="9.140625" style="7"/>
    <col min="8696" max="8696" width="9.42578125" style="7" customWidth="1"/>
    <col min="8697" max="8697" width="65.5703125" style="7" customWidth="1"/>
    <col min="8698" max="8698" width="7.85546875" style="7" customWidth="1"/>
    <col min="8699" max="8699" width="11.28515625" style="7" customWidth="1"/>
    <col min="8700" max="8700" width="11.7109375" style="7" customWidth="1"/>
    <col min="8701" max="8701" width="8.140625" style="7" customWidth="1"/>
    <col min="8702" max="8702" width="13.7109375" style="7" customWidth="1"/>
    <col min="8703" max="8951" width="9.140625" style="7"/>
    <col min="8952" max="8952" width="9.42578125" style="7" customWidth="1"/>
    <col min="8953" max="8953" width="65.5703125" style="7" customWidth="1"/>
    <col min="8954" max="8954" width="7.85546875" style="7" customWidth="1"/>
    <col min="8955" max="8955" width="11.28515625" style="7" customWidth="1"/>
    <col min="8956" max="8956" width="11.7109375" style="7" customWidth="1"/>
    <col min="8957" max="8957" width="8.140625" style="7" customWidth="1"/>
    <col min="8958" max="8958" width="13.7109375" style="7" customWidth="1"/>
    <col min="8959" max="9207" width="9.140625" style="7"/>
    <col min="9208" max="9208" width="9.42578125" style="7" customWidth="1"/>
    <col min="9209" max="9209" width="65.5703125" style="7" customWidth="1"/>
    <col min="9210" max="9210" width="7.85546875" style="7" customWidth="1"/>
    <col min="9211" max="9211" width="11.28515625" style="7" customWidth="1"/>
    <col min="9212" max="9212" width="11.7109375" style="7" customWidth="1"/>
    <col min="9213" max="9213" width="8.140625" style="7" customWidth="1"/>
    <col min="9214" max="9214" width="13.7109375" style="7" customWidth="1"/>
    <col min="9215" max="9463" width="9.140625" style="7"/>
    <col min="9464" max="9464" width="9.42578125" style="7" customWidth="1"/>
    <col min="9465" max="9465" width="65.5703125" style="7" customWidth="1"/>
    <col min="9466" max="9466" width="7.85546875" style="7" customWidth="1"/>
    <col min="9467" max="9467" width="11.28515625" style="7" customWidth="1"/>
    <col min="9468" max="9468" width="11.7109375" style="7" customWidth="1"/>
    <col min="9469" max="9469" width="8.140625" style="7" customWidth="1"/>
    <col min="9470" max="9470" width="13.7109375" style="7" customWidth="1"/>
    <col min="9471" max="9719" width="9.140625" style="7"/>
    <col min="9720" max="9720" width="9.42578125" style="7" customWidth="1"/>
    <col min="9721" max="9721" width="65.5703125" style="7" customWidth="1"/>
    <col min="9722" max="9722" width="7.85546875" style="7" customWidth="1"/>
    <col min="9723" max="9723" width="11.28515625" style="7" customWidth="1"/>
    <col min="9724" max="9724" width="11.7109375" style="7" customWidth="1"/>
    <col min="9725" max="9725" width="8.140625" style="7" customWidth="1"/>
    <col min="9726" max="9726" width="13.7109375" style="7" customWidth="1"/>
    <col min="9727" max="9975" width="9.140625" style="7"/>
    <col min="9976" max="9976" width="9.42578125" style="7" customWidth="1"/>
    <col min="9977" max="9977" width="65.5703125" style="7" customWidth="1"/>
    <col min="9978" max="9978" width="7.85546875" style="7" customWidth="1"/>
    <col min="9979" max="9979" width="11.28515625" style="7" customWidth="1"/>
    <col min="9980" max="9980" width="11.7109375" style="7" customWidth="1"/>
    <col min="9981" max="9981" width="8.140625" style="7" customWidth="1"/>
    <col min="9982" max="9982" width="13.7109375" style="7" customWidth="1"/>
    <col min="9983" max="10231" width="9.140625" style="7"/>
    <col min="10232" max="10232" width="9.42578125" style="7" customWidth="1"/>
    <col min="10233" max="10233" width="65.5703125" style="7" customWidth="1"/>
    <col min="10234" max="10234" width="7.85546875" style="7" customWidth="1"/>
    <col min="10235" max="10235" width="11.28515625" style="7" customWidth="1"/>
    <col min="10236" max="10236" width="11.7109375" style="7" customWidth="1"/>
    <col min="10237" max="10237" width="8.140625" style="7" customWidth="1"/>
    <col min="10238" max="10238" width="13.7109375" style="7" customWidth="1"/>
    <col min="10239" max="10487" width="9.140625" style="7"/>
    <col min="10488" max="10488" width="9.42578125" style="7" customWidth="1"/>
    <col min="10489" max="10489" width="65.5703125" style="7" customWidth="1"/>
    <col min="10490" max="10490" width="7.85546875" style="7" customWidth="1"/>
    <col min="10491" max="10491" width="11.28515625" style="7" customWidth="1"/>
    <col min="10492" max="10492" width="11.7109375" style="7" customWidth="1"/>
    <col min="10493" max="10493" width="8.140625" style="7" customWidth="1"/>
    <col min="10494" max="10494" width="13.7109375" style="7" customWidth="1"/>
    <col min="10495" max="10743" width="9.140625" style="7"/>
    <col min="10744" max="10744" width="9.42578125" style="7" customWidth="1"/>
    <col min="10745" max="10745" width="65.5703125" style="7" customWidth="1"/>
    <col min="10746" max="10746" width="7.85546875" style="7" customWidth="1"/>
    <col min="10747" max="10747" width="11.28515625" style="7" customWidth="1"/>
    <col min="10748" max="10748" width="11.7109375" style="7" customWidth="1"/>
    <col min="10749" max="10749" width="8.140625" style="7" customWidth="1"/>
    <col min="10750" max="10750" width="13.7109375" style="7" customWidth="1"/>
    <col min="10751" max="10999" width="9.140625" style="7"/>
    <col min="11000" max="11000" width="9.42578125" style="7" customWidth="1"/>
    <col min="11001" max="11001" width="65.5703125" style="7" customWidth="1"/>
    <col min="11002" max="11002" width="7.85546875" style="7" customWidth="1"/>
    <col min="11003" max="11003" width="11.28515625" style="7" customWidth="1"/>
    <col min="11004" max="11004" width="11.7109375" style="7" customWidth="1"/>
    <col min="11005" max="11005" width="8.140625" style="7" customWidth="1"/>
    <col min="11006" max="11006" width="13.7109375" style="7" customWidth="1"/>
    <col min="11007" max="11255" width="9.140625" style="7"/>
    <col min="11256" max="11256" width="9.42578125" style="7" customWidth="1"/>
    <col min="11257" max="11257" width="65.5703125" style="7" customWidth="1"/>
    <col min="11258" max="11258" width="7.85546875" style="7" customWidth="1"/>
    <col min="11259" max="11259" width="11.28515625" style="7" customWidth="1"/>
    <col min="11260" max="11260" width="11.7109375" style="7" customWidth="1"/>
    <col min="11261" max="11261" width="8.140625" style="7" customWidth="1"/>
    <col min="11262" max="11262" width="13.7109375" style="7" customWidth="1"/>
    <col min="11263" max="11511" width="9.140625" style="7"/>
    <col min="11512" max="11512" width="9.42578125" style="7" customWidth="1"/>
    <col min="11513" max="11513" width="65.5703125" style="7" customWidth="1"/>
    <col min="11514" max="11514" width="7.85546875" style="7" customWidth="1"/>
    <col min="11515" max="11515" width="11.28515625" style="7" customWidth="1"/>
    <col min="11516" max="11516" width="11.7109375" style="7" customWidth="1"/>
    <col min="11517" max="11517" width="8.140625" style="7" customWidth="1"/>
    <col min="11518" max="11518" width="13.7109375" style="7" customWidth="1"/>
    <col min="11519" max="11767" width="9.140625" style="7"/>
    <col min="11768" max="11768" width="9.42578125" style="7" customWidth="1"/>
    <col min="11769" max="11769" width="65.5703125" style="7" customWidth="1"/>
    <col min="11770" max="11770" width="7.85546875" style="7" customWidth="1"/>
    <col min="11771" max="11771" width="11.28515625" style="7" customWidth="1"/>
    <col min="11772" max="11772" width="11.7109375" style="7" customWidth="1"/>
    <col min="11773" max="11773" width="8.140625" style="7" customWidth="1"/>
    <col min="11774" max="11774" width="13.7109375" style="7" customWidth="1"/>
    <col min="11775" max="12023" width="9.140625" style="7"/>
    <col min="12024" max="12024" width="9.42578125" style="7" customWidth="1"/>
    <col min="12025" max="12025" width="65.5703125" style="7" customWidth="1"/>
    <col min="12026" max="12026" width="7.85546875" style="7" customWidth="1"/>
    <col min="12027" max="12027" width="11.28515625" style="7" customWidth="1"/>
    <col min="12028" max="12028" width="11.7109375" style="7" customWidth="1"/>
    <col min="12029" max="12029" width="8.140625" style="7" customWidth="1"/>
    <col min="12030" max="12030" width="13.7109375" style="7" customWidth="1"/>
    <col min="12031" max="12279" width="9.140625" style="7"/>
    <col min="12280" max="12280" width="9.42578125" style="7" customWidth="1"/>
    <col min="12281" max="12281" width="65.5703125" style="7" customWidth="1"/>
    <col min="12282" max="12282" width="7.85546875" style="7" customWidth="1"/>
    <col min="12283" max="12283" width="11.28515625" style="7" customWidth="1"/>
    <col min="12284" max="12284" width="11.7109375" style="7" customWidth="1"/>
    <col min="12285" max="12285" width="8.140625" style="7" customWidth="1"/>
    <col min="12286" max="12286" width="13.7109375" style="7" customWidth="1"/>
    <col min="12287" max="12535" width="9.140625" style="7"/>
    <col min="12536" max="12536" width="9.42578125" style="7" customWidth="1"/>
    <col min="12537" max="12537" width="65.5703125" style="7" customWidth="1"/>
    <col min="12538" max="12538" width="7.85546875" style="7" customWidth="1"/>
    <col min="12539" max="12539" width="11.28515625" style="7" customWidth="1"/>
    <col min="12540" max="12540" width="11.7109375" style="7" customWidth="1"/>
    <col min="12541" max="12541" width="8.140625" style="7" customWidth="1"/>
    <col min="12542" max="12542" width="13.7109375" style="7" customWidth="1"/>
    <col min="12543" max="12791" width="9.140625" style="7"/>
    <col min="12792" max="12792" width="9.42578125" style="7" customWidth="1"/>
    <col min="12793" max="12793" width="65.5703125" style="7" customWidth="1"/>
    <col min="12794" max="12794" width="7.85546875" style="7" customWidth="1"/>
    <col min="12795" max="12795" width="11.28515625" style="7" customWidth="1"/>
    <col min="12796" max="12796" width="11.7109375" style="7" customWidth="1"/>
    <col min="12797" max="12797" width="8.140625" style="7" customWidth="1"/>
    <col min="12798" max="12798" width="13.7109375" style="7" customWidth="1"/>
    <col min="12799" max="13047" width="9.140625" style="7"/>
    <col min="13048" max="13048" width="9.42578125" style="7" customWidth="1"/>
    <col min="13049" max="13049" width="65.5703125" style="7" customWidth="1"/>
    <col min="13050" max="13050" width="7.85546875" style="7" customWidth="1"/>
    <col min="13051" max="13051" width="11.28515625" style="7" customWidth="1"/>
    <col min="13052" max="13052" width="11.7109375" style="7" customWidth="1"/>
    <col min="13053" max="13053" width="8.140625" style="7" customWidth="1"/>
    <col min="13054" max="13054" width="13.7109375" style="7" customWidth="1"/>
    <col min="13055" max="13303" width="9.140625" style="7"/>
    <col min="13304" max="13304" width="9.42578125" style="7" customWidth="1"/>
    <col min="13305" max="13305" width="65.5703125" style="7" customWidth="1"/>
    <col min="13306" max="13306" width="7.85546875" style="7" customWidth="1"/>
    <col min="13307" max="13307" width="11.28515625" style="7" customWidth="1"/>
    <col min="13308" max="13308" width="11.7109375" style="7" customWidth="1"/>
    <col min="13309" max="13309" width="8.140625" style="7" customWidth="1"/>
    <col min="13310" max="13310" width="13.7109375" style="7" customWidth="1"/>
    <col min="13311" max="13559" width="9.140625" style="7"/>
    <col min="13560" max="13560" width="9.42578125" style="7" customWidth="1"/>
    <col min="13561" max="13561" width="65.5703125" style="7" customWidth="1"/>
    <col min="13562" max="13562" width="7.85546875" style="7" customWidth="1"/>
    <col min="13563" max="13563" width="11.28515625" style="7" customWidth="1"/>
    <col min="13564" max="13564" width="11.7109375" style="7" customWidth="1"/>
    <col min="13565" max="13565" width="8.140625" style="7" customWidth="1"/>
    <col min="13566" max="13566" width="13.7109375" style="7" customWidth="1"/>
    <col min="13567" max="13815" width="9.140625" style="7"/>
    <col min="13816" max="13816" width="9.42578125" style="7" customWidth="1"/>
    <col min="13817" max="13817" width="65.5703125" style="7" customWidth="1"/>
    <col min="13818" max="13818" width="7.85546875" style="7" customWidth="1"/>
    <col min="13819" max="13819" width="11.28515625" style="7" customWidth="1"/>
    <col min="13820" max="13820" width="11.7109375" style="7" customWidth="1"/>
    <col min="13821" max="13821" width="8.140625" style="7" customWidth="1"/>
    <col min="13822" max="13822" width="13.7109375" style="7" customWidth="1"/>
    <col min="13823" max="14071" width="9.140625" style="7"/>
    <col min="14072" max="14072" width="9.42578125" style="7" customWidth="1"/>
    <col min="14073" max="14073" width="65.5703125" style="7" customWidth="1"/>
    <col min="14074" max="14074" width="7.85546875" style="7" customWidth="1"/>
    <col min="14075" max="14075" width="11.28515625" style="7" customWidth="1"/>
    <col min="14076" max="14076" width="11.7109375" style="7" customWidth="1"/>
    <col min="14077" max="14077" width="8.140625" style="7" customWidth="1"/>
    <col min="14078" max="14078" width="13.7109375" style="7" customWidth="1"/>
    <col min="14079" max="14327" width="9.140625" style="7"/>
    <col min="14328" max="14328" width="9.42578125" style="7" customWidth="1"/>
    <col min="14329" max="14329" width="65.5703125" style="7" customWidth="1"/>
    <col min="14330" max="14330" width="7.85546875" style="7" customWidth="1"/>
    <col min="14331" max="14331" width="11.28515625" style="7" customWidth="1"/>
    <col min="14332" max="14332" width="11.7109375" style="7" customWidth="1"/>
    <col min="14333" max="14333" width="8.140625" style="7" customWidth="1"/>
    <col min="14334" max="14334" width="13.7109375" style="7" customWidth="1"/>
    <col min="14335" max="14583" width="9.140625" style="7"/>
    <col min="14584" max="14584" width="9.42578125" style="7" customWidth="1"/>
    <col min="14585" max="14585" width="65.5703125" style="7" customWidth="1"/>
    <col min="14586" max="14586" width="7.85546875" style="7" customWidth="1"/>
    <col min="14587" max="14587" width="11.28515625" style="7" customWidth="1"/>
    <col min="14588" max="14588" width="11.7109375" style="7" customWidth="1"/>
    <col min="14589" max="14589" width="8.140625" style="7" customWidth="1"/>
    <col min="14590" max="14590" width="13.7109375" style="7" customWidth="1"/>
    <col min="14591" max="14839" width="9.140625" style="7"/>
    <col min="14840" max="14840" width="9.42578125" style="7" customWidth="1"/>
    <col min="14841" max="14841" width="65.5703125" style="7" customWidth="1"/>
    <col min="14842" max="14842" width="7.85546875" style="7" customWidth="1"/>
    <col min="14843" max="14843" width="11.28515625" style="7" customWidth="1"/>
    <col min="14844" max="14844" width="11.7109375" style="7" customWidth="1"/>
    <col min="14845" max="14845" width="8.140625" style="7" customWidth="1"/>
    <col min="14846" max="14846" width="13.7109375" style="7" customWidth="1"/>
    <col min="14847" max="15095" width="9.140625" style="7"/>
    <col min="15096" max="15096" width="9.42578125" style="7" customWidth="1"/>
    <col min="15097" max="15097" width="65.5703125" style="7" customWidth="1"/>
    <col min="15098" max="15098" width="7.85546875" style="7" customWidth="1"/>
    <col min="15099" max="15099" width="11.28515625" style="7" customWidth="1"/>
    <col min="15100" max="15100" width="11.7109375" style="7" customWidth="1"/>
    <col min="15101" max="15101" width="8.140625" style="7" customWidth="1"/>
    <col min="15102" max="15102" width="13.7109375" style="7" customWidth="1"/>
    <col min="15103" max="15351" width="9.140625" style="7"/>
    <col min="15352" max="15352" width="9.42578125" style="7" customWidth="1"/>
    <col min="15353" max="15353" width="65.5703125" style="7" customWidth="1"/>
    <col min="15354" max="15354" width="7.85546875" style="7" customWidth="1"/>
    <col min="15355" max="15355" width="11.28515625" style="7" customWidth="1"/>
    <col min="15356" max="15356" width="11.7109375" style="7" customWidth="1"/>
    <col min="15357" max="15357" width="8.140625" style="7" customWidth="1"/>
    <col min="15358" max="15358" width="13.7109375" style="7" customWidth="1"/>
    <col min="15359" max="15607" width="9.140625" style="7"/>
    <col min="15608" max="15608" width="9.42578125" style="7" customWidth="1"/>
    <col min="15609" max="15609" width="65.5703125" style="7" customWidth="1"/>
    <col min="15610" max="15610" width="7.85546875" style="7" customWidth="1"/>
    <col min="15611" max="15611" width="11.28515625" style="7" customWidth="1"/>
    <col min="15612" max="15612" width="11.7109375" style="7" customWidth="1"/>
    <col min="15613" max="15613" width="8.140625" style="7" customWidth="1"/>
    <col min="15614" max="15614" width="13.7109375" style="7" customWidth="1"/>
    <col min="15615" max="15863" width="9.140625" style="7"/>
    <col min="15864" max="15864" width="9.42578125" style="7" customWidth="1"/>
    <col min="15865" max="15865" width="65.5703125" style="7" customWidth="1"/>
    <col min="15866" max="15866" width="7.85546875" style="7" customWidth="1"/>
    <col min="15867" max="15867" width="11.28515625" style="7" customWidth="1"/>
    <col min="15868" max="15868" width="11.7109375" style="7" customWidth="1"/>
    <col min="15869" max="15869" width="8.140625" style="7" customWidth="1"/>
    <col min="15870" max="15870" width="13.7109375" style="7" customWidth="1"/>
    <col min="15871" max="16119" width="9.140625" style="7"/>
    <col min="16120" max="16120" width="9.42578125" style="7" customWidth="1"/>
    <col min="16121" max="16121" width="65.5703125" style="7" customWidth="1"/>
    <col min="16122" max="16122" width="7.85546875" style="7" customWidth="1"/>
    <col min="16123" max="16123" width="11.28515625" style="7" customWidth="1"/>
    <col min="16124" max="16124" width="11.7109375" style="7" customWidth="1"/>
    <col min="16125" max="16125" width="8.140625" style="7" customWidth="1"/>
    <col min="16126" max="16126" width="13.7109375" style="7" customWidth="1"/>
    <col min="16127" max="16384" width="9.140625" style="7"/>
  </cols>
  <sheetData>
    <row r="1" spans="1:6" ht="17.25">
      <c r="F1" s="128" t="s">
        <v>371</v>
      </c>
    </row>
    <row r="2" spans="1:6" ht="18.75">
      <c r="F2" s="185" t="s">
        <v>378</v>
      </c>
    </row>
    <row r="3" spans="1:6" ht="18.75">
      <c r="F3" s="185" t="s">
        <v>376</v>
      </c>
    </row>
    <row r="4" spans="1:6" ht="24.75" customHeight="1">
      <c r="E4" s="129"/>
      <c r="F4" s="186" t="s">
        <v>379</v>
      </c>
    </row>
    <row r="5" spans="1:6" ht="24.75" customHeight="1">
      <c r="E5" s="129"/>
      <c r="F5" s="186"/>
    </row>
    <row r="6" spans="1:6" s="9" customFormat="1" ht="48.75" customHeight="1">
      <c r="A6" s="201" t="s">
        <v>375</v>
      </c>
      <c r="B6" s="201"/>
      <c r="C6" s="201"/>
      <c r="D6" s="201"/>
      <c r="E6" s="201"/>
      <c r="F6" s="201"/>
    </row>
    <row r="7" spans="1:6" ht="16.5" customHeight="1">
      <c r="E7" s="202" t="s">
        <v>0</v>
      </c>
      <c r="F7" s="202"/>
    </row>
    <row r="8" spans="1:6" s="13" customFormat="1" ht="71.25" customHeight="1">
      <c r="A8" s="195" t="s">
        <v>1</v>
      </c>
      <c r="B8" s="31" t="s">
        <v>228</v>
      </c>
      <c r="C8" s="196" t="s">
        <v>230</v>
      </c>
      <c r="D8" s="196" t="s">
        <v>331</v>
      </c>
      <c r="E8" s="197" t="s">
        <v>329</v>
      </c>
      <c r="F8" s="197" t="s">
        <v>330</v>
      </c>
    </row>
    <row r="9" spans="1:6" s="9" customFormat="1" ht="21.75" customHeight="1">
      <c r="A9" s="198" t="s">
        <v>6</v>
      </c>
      <c r="B9" s="187" t="s">
        <v>7</v>
      </c>
      <c r="C9" s="85" t="s">
        <v>8</v>
      </c>
      <c r="D9" s="86">
        <f>D10+D11+D12+D13+D14+D15</f>
        <v>56908</v>
      </c>
      <c r="E9" s="86">
        <f>E10+E11+E12+E13+E14+E15</f>
        <v>53840</v>
      </c>
      <c r="F9" s="188">
        <f>E9/D9*100</f>
        <v>94.608842342025724</v>
      </c>
    </row>
    <row r="10" spans="1:6" ht="36.75" customHeight="1">
      <c r="A10" s="198" t="s">
        <v>9</v>
      </c>
      <c r="B10" s="187" t="s">
        <v>10</v>
      </c>
      <c r="C10" s="85" t="s">
        <v>11</v>
      </c>
      <c r="D10" s="86">
        <v>1674.5</v>
      </c>
      <c r="E10" s="86">
        <v>1674.4</v>
      </c>
      <c r="F10" s="188">
        <f>E10/D10*100</f>
        <v>99.994028068080027</v>
      </c>
    </row>
    <row r="11" spans="1:6" ht="52.5" customHeight="1">
      <c r="A11" s="199" t="s">
        <v>22</v>
      </c>
      <c r="B11" s="187" t="s">
        <v>236</v>
      </c>
      <c r="C11" s="189" t="s">
        <v>23</v>
      </c>
      <c r="D11" s="190">
        <v>628.5</v>
      </c>
      <c r="E11" s="190">
        <v>524</v>
      </c>
      <c r="F11" s="188">
        <f>E11/D11*100</f>
        <v>83.373110580747806</v>
      </c>
    </row>
    <row r="12" spans="1:6" ht="53.25" customHeight="1">
      <c r="A12" s="198" t="s">
        <v>32</v>
      </c>
      <c r="B12" s="187" t="s">
        <v>245</v>
      </c>
      <c r="C12" s="85" t="s">
        <v>43</v>
      </c>
      <c r="D12" s="86">
        <v>44856.3</v>
      </c>
      <c r="E12" s="86">
        <v>44610.1</v>
      </c>
      <c r="F12" s="191">
        <f>E12/D12*100</f>
        <v>99.451136183769052</v>
      </c>
    </row>
    <row r="13" spans="1:6" s="184" customFormat="1" ht="18.75" customHeight="1">
      <c r="A13" s="198" t="s">
        <v>372</v>
      </c>
      <c r="B13" s="187" t="s">
        <v>38</v>
      </c>
      <c r="C13" s="85" t="s">
        <v>39</v>
      </c>
      <c r="D13" s="86">
        <v>7260.7</v>
      </c>
      <c r="E13" s="86">
        <v>6220</v>
      </c>
      <c r="F13" s="188">
        <f t="shared" ref="F13:F25" si="0">E13/D13*100</f>
        <v>85.666671257592242</v>
      </c>
    </row>
    <row r="14" spans="1:6" s="9" customFormat="1" ht="18.75" customHeight="1">
      <c r="A14" s="198" t="s">
        <v>373</v>
      </c>
      <c r="B14" s="187" t="s">
        <v>93</v>
      </c>
      <c r="C14" s="85" t="s">
        <v>94</v>
      </c>
      <c r="D14" s="86">
        <v>1673</v>
      </c>
      <c r="E14" s="192">
        <v>0</v>
      </c>
      <c r="F14" s="193">
        <f t="shared" si="0"/>
        <v>0</v>
      </c>
    </row>
    <row r="15" spans="1:6" s="9" customFormat="1" ht="18.75" customHeight="1">
      <c r="A15" s="198" t="s">
        <v>374</v>
      </c>
      <c r="B15" s="187" t="s">
        <v>260</v>
      </c>
      <c r="C15" s="85" t="s">
        <v>33</v>
      </c>
      <c r="D15" s="86">
        <v>815</v>
      </c>
      <c r="E15" s="86">
        <v>811.5</v>
      </c>
      <c r="F15" s="191">
        <f t="shared" si="0"/>
        <v>99.570552147239269</v>
      </c>
    </row>
    <row r="16" spans="1:6" s="55" customFormat="1" ht="18.75" customHeight="1">
      <c r="A16" s="198" t="s">
        <v>101</v>
      </c>
      <c r="B16" s="187" t="s">
        <v>102</v>
      </c>
      <c r="C16" s="85" t="s">
        <v>103</v>
      </c>
      <c r="D16" s="86">
        <f>D17</f>
        <v>58</v>
      </c>
      <c r="E16" s="86">
        <f>E17</f>
        <v>50</v>
      </c>
      <c r="F16" s="191">
        <f t="shared" si="0"/>
        <v>86.206896551724128</v>
      </c>
    </row>
    <row r="17" spans="1:6" s="55" customFormat="1" ht="34.5" customHeight="1">
      <c r="A17" s="198" t="s">
        <v>104</v>
      </c>
      <c r="B17" s="187" t="s">
        <v>105</v>
      </c>
      <c r="C17" s="85" t="s">
        <v>106</v>
      </c>
      <c r="D17" s="86">
        <v>58</v>
      </c>
      <c r="E17" s="86">
        <v>50</v>
      </c>
      <c r="F17" s="191">
        <f t="shared" si="0"/>
        <v>86.206896551724128</v>
      </c>
    </row>
    <row r="18" spans="1:6" ht="19.5" customHeight="1">
      <c r="A18" s="198" t="s">
        <v>111</v>
      </c>
      <c r="B18" s="187" t="s">
        <v>112</v>
      </c>
      <c r="C18" s="85" t="s">
        <v>113</v>
      </c>
      <c r="D18" s="86">
        <f>D19</f>
        <v>58978.7</v>
      </c>
      <c r="E18" s="86">
        <f t="shared" ref="E18" si="1">E19</f>
        <v>58737.9</v>
      </c>
      <c r="F18" s="191">
        <f t="shared" si="0"/>
        <v>99.591717009700119</v>
      </c>
    </row>
    <row r="19" spans="1:6" ht="19.5" customHeight="1">
      <c r="A19" s="198" t="s">
        <v>114</v>
      </c>
      <c r="B19" s="187" t="s">
        <v>115</v>
      </c>
      <c r="C19" s="85" t="s">
        <v>108</v>
      </c>
      <c r="D19" s="86">
        <v>58978.7</v>
      </c>
      <c r="E19" s="86">
        <v>58737.9</v>
      </c>
      <c r="F19" s="191">
        <f t="shared" si="0"/>
        <v>99.591717009700119</v>
      </c>
    </row>
    <row r="20" spans="1:6" s="73" customFormat="1" ht="19.5" customHeight="1">
      <c r="A20" s="198" t="s">
        <v>124</v>
      </c>
      <c r="B20" s="187" t="s">
        <v>125</v>
      </c>
      <c r="C20" s="85" t="s">
        <v>126</v>
      </c>
      <c r="D20" s="86">
        <f t="shared" ref="D20:E20" si="2">D21</f>
        <v>852.6</v>
      </c>
      <c r="E20" s="86">
        <f t="shared" si="2"/>
        <v>793.9</v>
      </c>
      <c r="F20" s="191">
        <f t="shared" si="0"/>
        <v>93.115177105324889</v>
      </c>
    </row>
    <row r="21" spans="1:6" s="9" customFormat="1" ht="19.5" customHeight="1">
      <c r="A21" s="198" t="s">
        <v>268</v>
      </c>
      <c r="B21" s="187" t="s">
        <v>127</v>
      </c>
      <c r="C21" s="85" t="s">
        <v>128</v>
      </c>
      <c r="D21" s="86">
        <v>852.6</v>
      </c>
      <c r="E21" s="86">
        <v>793.9</v>
      </c>
      <c r="F21" s="191">
        <f t="shared" si="0"/>
        <v>93.115177105324889</v>
      </c>
    </row>
    <row r="22" spans="1:6" s="73" customFormat="1" ht="19.5" customHeight="1">
      <c r="A22" s="198" t="s">
        <v>132</v>
      </c>
      <c r="B22" s="187" t="s">
        <v>133</v>
      </c>
      <c r="C22" s="85" t="s">
        <v>134</v>
      </c>
      <c r="D22" s="86">
        <f>D24+D23+D25</f>
        <v>17066.400000000001</v>
      </c>
      <c r="E22" s="86">
        <f>E24+E23+E25</f>
        <v>15483.4</v>
      </c>
      <c r="F22" s="191">
        <f t="shared" si="0"/>
        <v>90.724464444756933</v>
      </c>
    </row>
    <row r="23" spans="1:6" s="73" customFormat="1" ht="34.5" customHeight="1">
      <c r="A23" s="198" t="s">
        <v>135</v>
      </c>
      <c r="B23" s="187" t="s">
        <v>136</v>
      </c>
      <c r="C23" s="85" t="s">
        <v>137</v>
      </c>
      <c r="D23" s="86">
        <v>125</v>
      </c>
      <c r="E23" s="86">
        <v>122.4</v>
      </c>
      <c r="F23" s="191">
        <f t="shared" si="0"/>
        <v>97.92</v>
      </c>
    </row>
    <row r="24" spans="1:6" s="9" customFormat="1" ht="18.75" customHeight="1">
      <c r="A24" s="198" t="s">
        <v>140</v>
      </c>
      <c r="B24" s="187" t="s">
        <v>141</v>
      </c>
      <c r="C24" s="85" t="s">
        <v>142</v>
      </c>
      <c r="D24" s="86">
        <v>16171.4</v>
      </c>
      <c r="E24" s="86">
        <v>14591</v>
      </c>
      <c r="F24" s="191">
        <f t="shared" si="0"/>
        <v>90.227191214118747</v>
      </c>
    </row>
    <row r="25" spans="1:6" ht="18.75" customHeight="1">
      <c r="A25" s="198" t="s">
        <v>147</v>
      </c>
      <c r="B25" s="187" t="s">
        <v>271</v>
      </c>
      <c r="C25" s="85" t="s">
        <v>148</v>
      </c>
      <c r="D25" s="86">
        <v>770</v>
      </c>
      <c r="E25" s="86">
        <v>770</v>
      </c>
      <c r="F25" s="191">
        <f t="shared" si="0"/>
        <v>100</v>
      </c>
    </row>
    <row r="26" spans="1:6" s="73" customFormat="1" ht="18.75" customHeight="1">
      <c r="A26" s="198" t="s">
        <v>159</v>
      </c>
      <c r="B26" s="187" t="s">
        <v>314</v>
      </c>
      <c r="C26" s="85" t="s">
        <v>160</v>
      </c>
      <c r="D26" s="86">
        <f>D27</f>
        <v>22752.5</v>
      </c>
      <c r="E26" s="86">
        <f t="shared" ref="E26" si="3">E27</f>
        <v>22453.4</v>
      </c>
      <c r="F26" s="191">
        <f t="shared" ref="F26:F34" si="4">E26/D26*100</f>
        <v>98.685419184704983</v>
      </c>
    </row>
    <row r="27" spans="1:6" s="9" customFormat="1" ht="18.75" customHeight="1">
      <c r="A27" s="198" t="s">
        <v>161</v>
      </c>
      <c r="B27" s="187" t="s">
        <v>162</v>
      </c>
      <c r="C27" s="85" t="s">
        <v>163</v>
      </c>
      <c r="D27" s="86">
        <v>22752.5</v>
      </c>
      <c r="E27" s="86">
        <v>22453.4</v>
      </c>
      <c r="F27" s="191">
        <f t="shared" si="4"/>
        <v>98.685419184704983</v>
      </c>
    </row>
    <row r="28" spans="1:6" ht="18.75" customHeight="1">
      <c r="A28" s="198" t="s">
        <v>176</v>
      </c>
      <c r="B28" s="187" t="s">
        <v>177</v>
      </c>
      <c r="C28" s="85" t="s">
        <v>178</v>
      </c>
      <c r="D28" s="86">
        <f>D30+D29</f>
        <v>18558.2</v>
      </c>
      <c r="E28" s="86">
        <f>E30+E29</f>
        <v>17002.7</v>
      </c>
      <c r="F28" s="191">
        <f t="shared" si="4"/>
        <v>91.618260391632816</v>
      </c>
    </row>
    <row r="29" spans="1:6" ht="18.75" customHeight="1">
      <c r="A29" s="198" t="s">
        <v>179</v>
      </c>
      <c r="B29" s="187" t="s">
        <v>180</v>
      </c>
      <c r="C29" s="85" t="s">
        <v>181</v>
      </c>
      <c r="D29" s="86">
        <v>404.2</v>
      </c>
      <c r="E29" s="86">
        <v>404.2</v>
      </c>
      <c r="F29" s="191">
        <f t="shared" si="4"/>
        <v>100</v>
      </c>
    </row>
    <row r="30" spans="1:6" ht="18.75" customHeight="1">
      <c r="A30" s="198" t="s">
        <v>186</v>
      </c>
      <c r="B30" s="187" t="s">
        <v>187</v>
      </c>
      <c r="C30" s="85" t="s">
        <v>188</v>
      </c>
      <c r="D30" s="86">
        <v>18154</v>
      </c>
      <c r="E30" s="86">
        <v>16598.5</v>
      </c>
      <c r="F30" s="191">
        <f t="shared" si="4"/>
        <v>91.431640409827025</v>
      </c>
    </row>
    <row r="31" spans="1:6" ht="18.75" customHeight="1">
      <c r="A31" s="198" t="s">
        <v>196</v>
      </c>
      <c r="B31" s="187" t="s">
        <v>284</v>
      </c>
      <c r="C31" s="85" t="s">
        <v>197</v>
      </c>
      <c r="D31" s="86">
        <f t="shared" ref="D31:E31" si="5">D32</f>
        <v>910.6</v>
      </c>
      <c r="E31" s="86">
        <f t="shared" si="5"/>
        <v>849.6</v>
      </c>
      <c r="F31" s="191">
        <f t="shared" si="4"/>
        <v>93.301120140566667</v>
      </c>
    </row>
    <row r="32" spans="1:6" ht="18.75" customHeight="1">
      <c r="A32" s="198" t="s">
        <v>198</v>
      </c>
      <c r="B32" s="187" t="s">
        <v>199</v>
      </c>
      <c r="C32" s="85" t="s">
        <v>200</v>
      </c>
      <c r="D32" s="86">
        <v>910.6</v>
      </c>
      <c r="E32" s="86">
        <v>849.6</v>
      </c>
      <c r="F32" s="191">
        <f t="shared" si="4"/>
        <v>93.301120140566667</v>
      </c>
    </row>
    <row r="33" spans="1:6" ht="18.75" customHeight="1">
      <c r="A33" s="198" t="s">
        <v>205</v>
      </c>
      <c r="B33" s="187" t="s">
        <v>206</v>
      </c>
      <c r="C33" s="85" t="s">
        <v>207</v>
      </c>
      <c r="D33" s="86">
        <f>D34+D35</f>
        <v>1915</v>
      </c>
      <c r="E33" s="86">
        <f>E35+E34</f>
        <v>1914.6</v>
      </c>
      <c r="F33" s="191">
        <f t="shared" si="4"/>
        <v>99.979112271540458</v>
      </c>
    </row>
    <row r="34" spans="1:6" ht="18.75" customHeight="1">
      <c r="A34" s="198" t="s">
        <v>208</v>
      </c>
      <c r="B34" s="187" t="s">
        <v>209</v>
      </c>
      <c r="C34" s="85" t="s">
        <v>210</v>
      </c>
      <c r="D34" s="86">
        <v>1854.1</v>
      </c>
      <c r="E34" s="86">
        <v>1854.1</v>
      </c>
      <c r="F34" s="191">
        <f t="shared" si="4"/>
        <v>100</v>
      </c>
    </row>
    <row r="35" spans="1:6" ht="18.75" customHeight="1">
      <c r="A35" s="200" t="s">
        <v>215</v>
      </c>
      <c r="B35" s="187" t="s">
        <v>216</v>
      </c>
      <c r="C35" s="85" t="s">
        <v>217</v>
      </c>
      <c r="D35" s="86">
        <v>60.9</v>
      </c>
      <c r="E35" s="86">
        <v>60.5</v>
      </c>
      <c r="F35" s="191">
        <f>E35/D35*100</f>
        <v>99.343185550082097</v>
      </c>
    </row>
    <row r="36" spans="1:6" s="5" customFormat="1" ht="18.75" customHeight="1">
      <c r="A36" s="194"/>
      <c r="B36" s="187" t="s">
        <v>290</v>
      </c>
      <c r="C36" s="85"/>
      <c r="D36" s="86">
        <f>D33+D31+D28+D26+D22+D20+D18+D16+D9</f>
        <v>178000</v>
      </c>
      <c r="E36" s="86">
        <f>E33+E31+E28+E26+E22+E20+E18+E16+E9</f>
        <v>171125.5</v>
      </c>
      <c r="F36" s="191">
        <f>E36/D36*100</f>
        <v>96.137921348314606</v>
      </c>
    </row>
    <row r="37" spans="1:6" s="5" customFormat="1" ht="20.100000000000001" customHeight="1">
      <c r="A37" s="123"/>
      <c r="B37" s="124"/>
      <c r="C37" s="123"/>
      <c r="D37" s="123"/>
    </row>
    <row r="38" spans="1:6" s="5" customFormat="1" ht="20.25" customHeight="1">
      <c r="C38" s="8"/>
      <c r="D38" s="8"/>
    </row>
    <row r="39" spans="1:6" s="5" customFormat="1" ht="20.25" customHeight="1">
      <c r="B39" s="6"/>
      <c r="C39" s="8"/>
      <c r="D39" s="8"/>
    </row>
    <row r="40" spans="1:6" s="5" customFormat="1" ht="20.25" customHeight="1">
      <c r="C40" s="8"/>
      <c r="D40" s="8"/>
    </row>
  </sheetData>
  <mergeCells count="2">
    <mergeCell ref="A6:F6"/>
    <mergeCell ref="E7:F7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8"/>
  <sheetViews>
    <sheetView zoomScale="75" zoomScaleNormal="75" workbookViewId="0">
      <selection activeCell="J4" sqref="J4"/>
    </sheetView>
  </sheetViews>
  <sheetFormatPr defaultRowHeight="15.75"/>
  <cols>
    <col min="1" max="1" width="10.42578125" style="5" customWidth="1"/>
    <col min="2" max="2" width="74.28515625" style="6" customWidth="1"/>
    <col min="3" max="3" width="7.85546875" style="7" customWidth="1"/>
    <col min="4" max="4" width="11.28515625" style="8" customWidth="1"/>
    <col min="5" max="5" width="11.7109375" style="8" customWidth="1"/>
    <col min="6" max="6" width="8.140625" style="8" customWidth="1"/>
    <col min="7" max="7" width="11" style="8" hidden="1" customWidth="1"/>
    <col min="8" max="8" width="15" style="8" customWidth="1"/>
    <col min="9" max="9" width="14.5703125" style="7" customWidth="1"/>
    <col min="10" max="10" width="14.28515625" style="7" customWidth="1"/>
    <col min="11" max="251" width="9.140625" style="7"/>
    <col min="252" max="252" width="9.42578125" style="7" customWidth="1"/>
    <col min="253" max="253" width="65.5703125" style="7" customWidth="1"/>
    <col min="254" max="254" width="7.85546875" style="7" customWidth="1"/>
    <col min="255" max="255" width="11.28515625" style="7" customWidth="1"/>
    <col min="256" max="256" width="11.7109375" style="7" customWidth="1"/>
    <col min="257" max="257" width="8.140625" style="7" customWidth="1"/>
    <col min="258" max="258" width="13.7109375" style="7" customWidth="1"/>
    <col min="259" max="507" width="9.140625" style="7"/>
    <col min="508" max="508" width="9.42578125" style="7" customWidth="1"/>
    <col min="509" max="509" width="65.5703125" style="7" customWidth="1"/>
    <col min="510" max="510" width="7.85546875" style="7" customWidth="1"/>
    <col min="511" max="511" width="11.28515625" style="7" customWidth="1"/>
    <col min="512" max="512" width="11.7109375" style="7" customWidth="1"/>
    <col min="513" max="513" width="8.140625" style="7" customWidth="1"/>
    <col min="514" max="514" width="13.7109375" style="7" customWidth="1"/>
    <col min="515" max="763" width="9.140625" style="7"/>
    <col min="764" max="764" width="9.42578125" style="7" customWidth="1"/>
    <col min="765" max="765" width="65.5703125" style="7" customWidth="1"/>
    <col min="766" max="766" width="7.85546875" style="7" customWidth="1"/>
    <col min="767" max="767" width="11.28515625" style="7" customWidth="1"/>
    <col min="768" max="768" width="11.7109375" style="7" customWidth="1"/>
    <col min="769" max="769" width="8.140625" style="7" customWidth="1"/>
    <col min="770" max="770" width="13.7109375" style="7" customWidth="1"/>
    <col min="771" max="1019" width="9.140625" style="7"/>
    <col min="1020" max="1020" width="9.42578125" style="7" customWidth="1"/>
    <col min="1021" max="1021" width="65.5703125" style="7" customWidth="1"/>
    <col min="1022" max="1022" width="7.85546875" style="7" customWidth="1"/>
    <col min="1023" max="1023" width="11.28515625" style="7" customWidth="1"/>
    <col min="1024" max="1024" width="11.7109375" style="7" customWidth="1"/>
    <col min="1025" max="1025" width="8.140625" style="7" customWidth="1"/>
    <col min="1026" max="1026" width="13.7109375" style="7" customWidth="1"/>
    <col min="1027" max="1275" width="9.140625" style="7"/>
    <col min="1276" max="1276" width="9.42578125" style="7" customWidth="1"/>
    <col min="1277" max="1277" width="65.5703125" style="7" customWidth="1"/>
    <col min="1278" max="1278" width="7.85546875" style="7" customWidth="1"/>
    <col min="1279" max="1279" width="11.28515625" style="7" customWidth="1"/>
    <col min="1280" max="1280" width="11.7109375" style="7" customWidth="1"/>
    <col min="1281" max="1281" width="8.140625" style="7" customWidth="1"/>
    <col min="1282" max="1282" width="13.7109375" style="7" customWidth="1"/>
    <col min="1283" max="1531" width="9.140625" style="7"/>
    <col min="1532" max="1532" width="9.42578125" style="7" customWidth="1"/>
    <col min="1533" max="1533" width="65.5703125" style="7" customWidth="1"/>
    <col min="1534" max="1534" width="7.85546875" style="7" customWidth="1"/>
    <col min="1535" max="1535" width="11.28515625" style="7" customWidth="1"/>
    <col min="1536" max="1536" width="11.7109375" style="7" customWidth="1"/>
    <col min="1537" max="1537" width="8.140625" style="7" customWidth="1"/>
    <col min="1538" max="1538" width="13.7109375" style="7" customWidth="1"/>
    <col min="1539" max="1787" width="9.140625" style="7"/>
    <col min="1788" max="1788" width="9.42578125" style="7" customWidth="1"/>
    <col min="1789" max="1789" width="65.5703125" style="7" customWidth="1"/>
    <col min="1790" max="1790" width="7.85546875" style="7" customWidth="1"/>
    <col min="1791" max="1791" width="11.28515625" style="7" customWidth="1"/>
    <col min="1792" max="1792" width="11.7109375" style="7" customWidth="1"/>
    <col min="1793" max="1793" width="8.140625" style="7" customWidth="1"/>
    <col min="1794" max="1794" width="13.7109375" style="7" customWidth="1"/>
    <col min="1795" max="2043" width="9.140625" style="7"/>
    <col min="2044" max="2044" width="9.42578125" style="7" customWidth="1"/>
    <col min="2045" max="2045" width="65.5703125" style="7" customWidth="1"/>
    <col min="2046" max="2046" width="7.85546875" style="7" customWidth="1"/>
    <col min="2047" max="2047" width="11.28515625" style="7" customWidth="1"/>
    <col min="2048" max="2048" width="11.7109375" style="7" customWidth="1"/>
    <col min="2049" max="2049" width="8.140625" style="7" customWidth="1"/>
    <col min="2050" max="2050" width="13.7109375" style="7" customWidth="1"/>
    <col min="2051" max="2299" width="9.140625" style="7"/>
    <col min="2300" max="2300" width="9.42578125" style="7" customWidth="1"/>
    <col min="2301" max="2301" width="65.5703125" style="7" customWidth="1"/>
    <col min="2302" max="2302" width="7.85546875" style="7" customWidth="1"/>
    <col min="2303" max="2303" width="11.28515625" style="7" customWidth="1"/>
    <col min="2304" max="2304" width="11.7109375" style="7" customWidth="1"/>
    <col min="2305" max="2305" width="8.140625" style="7" customWidth="1"/>
    <col min="2306" max="2306" width="13.7109375" style="7" customWidth="1"/>
    <col min="2307" max="2555" width="9.140625" style="7"/>
    <col min="2556" max="2556" width="9.42578125" style="7" customWidth="1"/>
    <col min="2557" max="2557" width="65.5703125" style="7" customWidth="1"/>
    <col min="2558" max="2558" width="7.85546875" style="7" customWidth="1"/>
    <col min="2559" max="2559" width="11.28515625" style="7" customWidth="1"/>
    <col min="2560" max="2560" width="11.7109375" style="7" customWidth="1"/>
    <col min="2561" max="2561" width="8.140625" style="7" customWidth="1"/>
    <col min="2562" max="2562" width="13.7109375" style="7" customWidth="1"/>
    <col min="2563" max="2811" width="9.140625" style="7"/>
    <col min="2812" max="2812" width="9.42578125" style="7" customWidth="1"/>
    <col min="2813" max="2813" width="65.5703125" style="7" customWidth="1"/>
    <col min="2814" max="2814" width="7.85546875" style="7" customWidth="1"/>
    <col min="2815" max="2815" width="11.28515625" style="7" customWidth="1"/>
    <col min="2816" max="2816" width="11.7109375" style="7" customWidth="1"/>
    <col min="2817" max="2817" width="8.140625" style="7" customWidth="1"/>
    <col min="2818" max="2818" width="13.7109375" style="7" customWidth="1"/>
    <col min="2819" max="3067" width="9.140625" style="7"/>
    <col min="3068" max="3068" width="9.42578125" style="7" customWidth="1"/>
    <col min="3069" max="3069" width="65.5703125" style="7" customWidth="1"/>
    <col min="3070" max="3070" width="7.85546875" style="7" customWidth="1"/>
    <col min="3071" max="3071" width="11.28515625" style="7" customWidth="1"/>
    <col min="3072" max="3072" width="11.7109375" style="7" customWidth="1"/>
    <col min="3073" max="3073" width="8.140625" style="7" customWidth="1"/>
    <col min="3074" max="3074" width="13.7109375" style="7" customWidth="1"/>
    <col min="3075" max="3323" width="9.140625" style="7"/>
    <col min="3324" max="3324" width="9.42578125" style="7" customWidth="1"/>
    <col min="3325" max="3325" width="65.5703125" style="7" customWidth="1"/>
    <col min="3326" max="3326" width="7.85546875" style="7" customWidth="1"/>
    <col min="3327" max="3327" width="11.28515625" style="7" customWidth="1"/>
    <col min="3328" max="3328" width="11.7109375" style="7" customWidth="1"/>
    <col min="3329" max="3329" width="8.140625" style="7" customWidth="1"/>
    <col min="3330" max="3330" width="13.7109375" style="7" customWidth="1"/>
    <col min="3331" max="3579" width="9.140625" style="7"/>
    <col min="3580" max="3580" width="9.42578125" style="7" customWidth="1"/>
    <col min="3581" max="3581" width="65.5703125" style="7" customWidth="1"/>
    <col min="3582" max="3582" width="7.85546875" style="7" customWidth="1"/>
    <col min="3583" max="3583" width="11.28515625" style="7" customWidth="1"/>
    <col min="3584" max="3584" width="11.7109375" style="7" customWidth="1"/>
    <col min="3585" max="3585" width="8.140625" style="7" customWidth="1"/>
    <col min="3586" max="3586" width="13.7109375" style="7" customWidth="1"/>
    <col min="3587" max="3835" width="9.140625" style="7"/>
    <col min="3836" max="3836" width="9.42578125" style="7" customWidth="1"/>
    <col min="3837" max="3837" width="65.5703125" style="7" customWidth="1"/>
    <col min="3838" max="3838" width="7.85546875" style="7" customWidth="1"/>
    <col min="3839" max="3839" width="11.28515625" style="7" customWidth="1"/>
    <col min="3840" max="3840" width="11.7109375" style="7" customWidth="1"/>
    <col min="3841" max="3841" width="8.140625" style="7" customWidth="1"/>
    <col min="3842" max="3842" width="13.7109375" style="7" customWidth="1"/>
    <col min="3843" max="4091" width="9.140625" style="7"/>
    <col min="4092" max="4092" width="9.42578125" style="7" customWidth="1"/>
    <col min="4093" max="4093" width="65.5703125" style="7" customWidth="1"/>
    <col min="4094" max="4094" width="7.85546875" style="7" customWidth="1"/>
    <col min="4095" max="4095" width="11.28515625" style="7" customWidth="1"/>
    <col min="4096" max="4096" width="11.7109375" style="7" customWidth="1"/>
    <col min="4097" max="4097" width="8.140625" style="7" customWidth="1"/>
    <col min="4098" max="4098" width="13.7109375" style="7" customWidth="1"/>
    <col min="4099" max="4347" width="9.140625" style="7"/>
    <col min="4348" max="4348" width="9.42578125" style="7" customWidth="1"/>
    <col min="4349" max="4349" width="65.5703125" style="7" customWidth="1"/>
    <col min="4350" max="4350" width="7.85546875" style="7" customWidth="1"/>
    <col min="4351" max="4351" width="11.28515625" style="7" customWidth="1"/>
    <col min="4352" max="4352" width="11.7109375" style="7" customWidth="1"/>
    <col min="4353" max="4353" width="8.140625" style="7" customWidth="1"/>
    <col min="4354" max="4354" width="13.7109375" style="7" customWidth="1"/>
    <col min="4355" max="4603" width="9.140625" style="7"/>
    <col min="4604" max="4604" width="9.42578125" style="7" customWidth="1"/>
    <col min="4605" max="4605" width="65.5703125" style="7" customWidth="1"/>
    <col min="4606" max="4606" width="7.85546875" style="7" customWidth="1"/>
    <col min="4607" max="4607" width="11.28515625" style="7" customWidth="1"/>
    <col min="4608" max="4608" width="11.7109375" style="7" customWidth="1"/>
    <col min="4609" max="4609" width="8.140625" style="7" customWidth="1"/>
    <col min="4610" max="4610" width="13.7109375" style="7" customWidth="1"/>
    <col min="4611" max="4859" width="9.140625" style="7"/>
    <col min="4860" max="4860" width="9.42578125" style="7" customWidth="1"/>
    <col min="4861" max="4861" width="65.5703125" style="7" customWidth="1"/>
    <col min="4862" max="4862" width="7.85546875" style="7" customWidth="1"/>
    <col min="4863" max="4863" width="11.28515625" style="7" customWidth="1"/>
    <col min="4864" max="4864" width="11.7109375" style="7" customWidth="1"/>
    <col min="4865" max="4865" width="8.140625" style="7" customWidth="1"/>
    <col min="4866" max="4866" width="13.7109375" style="7" customWidth="1"/>
    <col min="4867" max="5115" width="9.140625" style="7"/>
    <col min="5116" max="5116" width="9.42578125" style="7" customWidth="1"/>
    <col min="5117" max="5117" width="65.5703125" style="7" customWidth="1"/>
    <col min="5118" max="5118" width="7.85546875" style="7" customWidth="1"/>
    <col min="5119" max="5119" width="11.28515625" style="7" customWidth="1"/>
    <col min="5120" max="5120" width="11.7109375" style="7" customWidth="1"/>
    <col min="5121" max="5121" width="8.140625" style="7" customWidth="1"/>
    <col min="5122" max="5122" width="13.7109375" style="7" customWidth="1"/>
    <col min="5123" max="5371" width="9.140625" style="7"/>
    <col min="5372" max="5372" width="9.42578125" style="7" customWidth="1"/>
    <col min="5373" max="5373" width="65.5703125" style="7" customWidth="1"/>
    <col min="5374" max="5374" width="7.85546875" style="7" customWidth="1"/>
    <col min="5375" max="5375" width="11.28515625" style="7" customWidth="1"/>
    <col min="5376" max="5376" width="11.7109375" style="7" customWidth="1"/>
    <col min="5377" max="5377" width="8.140625" style="7" customWidth="1"/>
    <col min="5378" max="5378" width="13.7109375" style="7" customWidth="1"/>
    <col min="5379" max="5627" width="9.140625" style="7"/>
    <col min="5628" max="5628" width="9.42578125" style="7" customWidth="1"/>
    <col min="5629" max="5629" width="65.5703125" style="7" customWidth="1"/>
    <col min="5630" max="5630" width="7.85546875" style="7" customWidth="1"/>
    <col min="5631" max="5631" width="11.28515625" style="7" customWidth="1"/>
    <col min="5632" max="5632" width="11.7109375" style="7" customWidth="1"/>
    <col min="5633" max="5633" width="8.140625" style="7" customWidth="1"/>
    <col min="5634" max="5634" width="13.7109375" style="7" customWidth="1"/>
    <col min="5635" max="5883" width="9.140625" style="7"/>
    <col min="5884" max="5884" width="9.42578125" style="7" customWidth="1"/>
    <col min="5885" max="5885" width="65.5703125" style="7" customWidth="1"/>
    <col min="5886" max="5886" width="7.85546875" style="7" customWidth="1"/>
    <col min="5887" max="5887" width="11.28515625" style="7" customWidth="1"/>
    <col min="5888" max="5888" width="11.7109375" style="7" customWidth="1"/>
    <col min="5889" max="5889" width="8.140625" style="7" customWidth="1"/>
    <col min="5890" max="5890" width="13.7109375" style="7" customWidth="1"/>
    <col min="5891" max="6139" width="9.140625" style="7"/>
    <col min="6140" max="6140" width="9.42578125" style="7" customWidth="1"/>
    <col min="6141" max="6141" width="65.5703125" style="7" customWidth="1"/>
    <col min="6142" max="6142" width="7.85546875" style="7" customWidth="1"/>
    <col min="6143" max="6143" width="11.28515625" style="7" customWidth="1"/>
    <col min="6144" max="6144" width="11.7109375" style="7" customWidth="1"/>
    <col min="6145" max="6145" width="8.140625" style="7" customWidth="1"/>
    <col min="6146" max="6146" width="13.7109375" style="7" customWidth="1"/>
    <col min="6147" max="6395" width="9.140625" style="7"/>
    <col min="6396" max="6396" width="9.42578125" style="7" customWidth="1"/>
    <col min="6397" max="6397" width="65.5703125" style="7" customWidth="1"/>
    <col min="6398" max="6398" width="7.85546875" style="7" customWidth="1"/>
    <col min="6399" max="6399" width="11.28515625" style="7" customWidth="1"/>
    <col min="6400" max="6400" width="11.7109375" style="7" customWidth="1"/>
    <col min="6401" max="6401" width="8.140625" style="7" customWidth="1"/>
    <col min="6402" max="6402" width="13.7109375" style="7" customWidth="1"/>
    <col min="6403" max="6651" width="9.140625" style="7"/>
    <col min="6652" max="6652" width="9.42578125" style="7" customWidth="1"/>
    <col min="6653" max="6653" width="65.5703125" style="7" customWidth="1"/>
    <col min="6654" max="6654" width="7.85546875" style="7" customWidth="1"/>
    <col min="6655" max="6655" width="11.28515625" style="7" customWidth="1"/>
    <col min="6656" max="6656" width="11.7109375" style="7" customWidth="1"/>
    <col min="6657" max="6657" width="8.140625" style="7" customWidth="1"/>
    <col min="6658" max="6658" width="13.7109375" style="7" customWidth="1"/>
    <col min="6659" max="6907" width="9.140625" style="7"/>
    <col min="6908" max="6908" width="9.42578125" style="7" customWidth="1"/>
    <col min="6909" max="6909" width="65.5703125" style="7" customWidth="1"/>
    <col min="6910" max="6910" width="7.85546875" style="7" customWidth="1"/>
    <col min="6911" max="6911" width="11.28515625" style="7" customWidth="1"/>
    <col min="6912" max="6912" width="11.7109375" style="7" customWidth="1"/>
    <col min="6913" max="6913" width="8.140625" style="7" customWidth="1"/>
    <col min="6914" max="6914" width="13.7109375" style="7" customWidth="1"/>
    <col min="6915" max="7163" width="9.140625" style="7"/>
    <col min="7164" max="7164" width="9.42578125" style="7" customWidth="1"/>
    <col min="7165" max="7165" width="65.5703125" style="7" customWidth="1"/>
    <col min="7166" max="7166" width="7.85546875" style="7" customWidth="1"/>
    <col min="7167" max="7167" width="11.28515625" style="7" customWidth="1"/>
    <col min="7168" max="7168" width="11.7109375" style="7" customWidth="1"/>
    <col min="7169" max="7169" width="8.140625" style="7" customWidth="1"/>
    <col min="7170" max="7170" width="13.7109375" style="7" customWidth="1"/>
    <col min="7171" max="7419" width="9.140625" style="7"/>
    <col min="7420" max="7420" width="9.42578125" style="7" customWidth="1"/>
    <col min="7421" max="7421" width="65.5703125" style="7" customWidth="1"/>
    <col min="7422" max="7422" width="7.85546875" style="7" customWidth="1"/>
    <col min="7423" max="7423" width="11.28515625" style="7" customWidth="1"/>
    <col min="7424" max="7424" width="11.7109375" style="7" customWidth="1"/>
    <col min="7425" max="7425" width="8.140625" style="7" customWidth="1"/>
    <col min="7426" max="7426" width="13.7109375" style="7" customWidth="1"/>
    <col min="7427" max="7675" width="9.140625" style="7"/>
    <col min="7676" max="7676" width="9.42578125" style="7" customWidth="1"/>
    <col min="7677" max="7677" width="65.5703125" style="7" customWidth="1"/>
    <col min="7678" max="7678" width="7.85546875" style="7" customWidth="1"/>
    <col min="7679" max="7679" width="11.28515625" style="7" customWidth="1"/>
    <col min="7680" max="7680" width="11.7109375" style="7" customWidth="1"/>
    <col min="7681" max="7681" width="8.140625" style="7" customWidth="1"/>
    <col min="7682" max="7682" width="13.7109375" style="7" customWidth="1"/>
    <col min="7683" max="7931" width="9.140625" style="7"/>
    <col min="7932" max="7932" width="9.42578125" style="7" customWidth="1"/>
    <col min="7933" max="7933" width="65.5703125" style="7" customWidth="1"/>
    <col min="7934" max="7934" width="7.85546875" style="7" customWidth="1"/>
    <col min="7935" max="7935" width="11.28515625" style="7" customWidth="1"/>
    <col min="7936" max="7936" width="11.7109375" style="7" customWidth="1"/>
    <col min="7937" max="7937" width="8.140625" style="7" customWidth="1"/>
    <col min="7938" max="7938" width="13.7109375" style="7" customWidth="1"/>
    <col min="7939" max="8187" width="9.140625" style="7"/>
    <col min="8188" max="8188" width="9.42578125" style="7" customWidth="1"/>
    <col min="8189" max="8189" width="65.5703125" style="7" customWidth="1"/>
    <col min="8190" max="8190" width="7.85546875" style="7" customWidth="1"/>
    <col min="8191" max="8191" width="11.28515625" style="7" customWidth="1"/>
    <col min="8192" max="8192" width="11.7109375" style="7" customWidth="1"/>
    <col min="8193" max="8193" width="8.140625" style="7" customWidth="1"/>
    <col min="8194" max="8194" width="13.7109375" style="7" customWidth="1"/>
    <col min="8195" max="8443" width="9.140625" style="7"/>
    <col min="8444" max="8444" width="9.42578125" style="7" customWidth="1"/>
    <col min="8445" max="8445" width="65.5703125" style="7" customWidth="1"/>
    <col min="8446" max="8446" width="7.85546875" style="7" customWidth="1"/>
    <col min="8447" max="8447" width="11.28515625" style="7" customWidth="1"/>
    <col min="8448" max="8448" width="11.7109375" style="7" customWidth="1"/>
    <col min="8449" max="8449" width="8.140625" style="7" customWidth="1"/>
    <col min="8450" max="8450" width="13.7109375" style="7" customWidth="1"/>
    <col min="8451" max="8699" width="9.140625" style="7"/>
    <col min="8700" max="8700" width="9.42578125" style="7" customWidth="1"/>
    <col min="8701" max="8701" width="65.5703125" style="7" customWidth="1"/>
    <col min="8702" max="8702" width="7.85546875" style="7" customWidth="1"/>
    <col min="8703" max="8703" width="11.28515625" style="7" customWidth="1"/>
    <col min="8704" max="8704" width="11.7109375" style="7" customWidth="1"/>
    <col min="8705" max="8705" width="8.140625" style="7" customWidth="1"/>
    <col min="8706" max="8706" width="13.7109375" style="7" customWidth="1"/>
    <col min="8707" max="8955" width="9.140625" style="7"/>
    <col min="8956" max="8956" width="9.42578125" style="7" customWidth="1"/>
    <col min="8957" max="8957" width="65.5703125" style="7" customWidth="1"/>
    <col min="8958" max="8958" width="7.85546875" style="7" customWidth="1"/>
    <col min="8959" max="8959" width="11.28515625" style="7" customWidth="1"/>
    <col min="8960" max="8960" width="11.7109375" style="7" customWidth="1"/>
    <col min="8961" max="8961" width="8.140625" style="7" customWidth="1"/>
    <col min="8962" max="8962" width="13.7109375" style="7" customWidth="1"/>
    <col min="8963" max="9211" width="9.140625" style="7"/>
    <col min="9212" max="9212" width="9.42578125" style="7" customWidth="1"/>
    <col min="9213" max="9213" width="65.5703125" style="7" customWidth="1"/>
    <col min="9214" max="9214" width="7.85546875" style="7" customWidth="1"/>
    <col min="9215" max="9215" width="11.28515625" style="7" customWidth="1"/>
    <col min="9216" max="9216" width="11.7109375" style="7" customWidth="1"/>
    <col min="9217" max="9217" width="8.140625" style="7" customWidth="1"/>
    <col min="9218" max="9218" width="13.7109375" style="7" customWidth="1"/>
    <col min="9219" max="9467" width="9.140625" style="7"/>
    <col min="9468" max="9468" width="9.42578125" style="7" customWidth="1"/>
    <col min="9469" max="9469" width="65.5703125" style="7" customWidth="1"/>
    <col min="9470" max="9470" width="7.85546875" style="7" customWidth="1"/>
    <col min="9471" max="9471" width="11.28515625" style="7" customWidth="1"/>
    <col min="9472" max="9472" width="11.7109375" style="7" customWidth="1"/>
    <col min="9473" max="9473" width="8.140625" style="7" customWidth="1"/>
    <col min="9474" max="9474" width="13.7109375" style="7" customWidth="1"/>
    <col min="9475" max="9723" width="9.140625" style="7"/>
    <col min="9724" max="9724" width="9.42578125" style="7" customWidth="1"/>
    <col min="9725" max="9725" width="65.5703125" style="7" customWidth="1"/>
    <col min="9726" max="9726" width="7.85546875" style="7" customWidth="1"/>
    <col min="9727" max="9727" width="11.28515625" style="7" customWidth="1"/>
    <col min="9728" max="9728" width="11.7109375" style="7" customWidth="1"/>
    <col min="9729" max="9729" width="8.140625" style="7" customWidth="1"/>
    <col min="9730" max="9730" width="13.7109375" style="7" customWidth="1"/>
    <col min="9731" max="9979" width="9.140625" style="7"/>
    <col min="9980" max="9980" width="9.42578125" style="7" customWidth="1"/>
    <col min="9981" max="9981" width="65.5703125" style="7" customWidth="1"/>
    <col min="9982" max="9982" width="7.85546875" style="7" customWidth="1"/>
    <col min="9983" max="9983" width="11.28515625" style="7" customWidth="1"/>
    <col min="9984" max="9984" width="11.7109375" style="7" customWidth="1"/>
    <col min="9985" max="9985" width="8.140625" style="7" customWidth="1"/>
    <col min="9986" max="9986" width="13.7109375" style="7" customWidth="1"/>
    <col min="9987" max="10235" width="9.140625" style="7"/>
    <col min="10236" max="10236" width="9.42578125" style="7" customWidth="1"/>
    <col min="10237" max="10237" width="65.5703125" style="7" customWidth="1"/>
    <col min="10238" max="10238" width="7.85546875" style="7" customWidth="1"/>
    <col min="10239" max="10239" width="11.28515625" style="7" customWidth="1"/>
    <col min="10240" max="10240" width="11.7109375" style="7" customWidth="1"/>
    <col min="10241" max="10241" width="8.140625" style="7" customWidth="1"/>
    <col min="10242" max="10242" width="13.7109375" style="7" customWidth="1"/>
    <col min="10243" max="10491" width="9.140625" style="7"/>
    <col min="10492" max="10492" width="9.42578125" style="7" customWidth="1"/>
    <col min="10493" max="10493" width="65.5703125" style="7" customWidth="1"/>
    <col min="10494" max="10494" width="7.85546875" style="7" customWidth="1"/>
    <col min="10495" max="10495" width="11.28515625" style="7" customWidth="1"/>
    <col min="10496" max="10496" width="11.7109375" style="7" customWidth="1"/>
    <col min="10497" max="10497" width="8.140625" style="7" customWidth="1"/>
    <col min="10498" max="10498" width="13.7109375" style="7" customWidth="1"/>
    <col min="10499" max="10747" width="9.140625" style="7"/>
    <col min="10748" max="10748" width="9.42578125" style="7" customWidth="1"/>
    <col min="10749" max="10749" width="65.5703125" style="7" customWidth="1"/>
    <col min="10750" max="10750" width="7.85546875" style="7" customWidth="1"/>
    <col min="10751" max="10751" width="11.28515625" style="7" customWidth="1"/>
    <col min="10752" max="10752" width="11.7109375" style="7" customWidth="1"/>
    <col min="10753" max="10753" width="8.140625" style="7" customWidth="1"/>
    <col min="10754" max="10754" width="13.7109375" style="7" customWidth="1"/>
    <col min="10755" max="11003" width="9.140625" style="7"/>
    <col min="11004" max="11004" width="9.42578125" style="7" customWidth="1"/>
    <col min="11005" max="11005" width="65.5703125" style="7" customWidth="1"/>
    <col min="11006" max="11006" width="7.85546875" style="7" customWidth="1"/>
    <col min="11007" max="11007" width="11.28515625" style="7" customWidth="1"/>
    <col min="11008" max="11008" width="11.7109375" style="7" customWidth="1"/>
    <col min="11009" max="11009" width="8.140625" style="7" customWidth="1"/>
    <col min="11010" max="11010" width="13.7109375" style="7" customWidth="1"/>
    <col min="11011" max="11259" width="9.140625" style="7"/>
    <col min="11260" max="11260" width="9.42578125" style="7" customWidth="1"/>
    <col min="11261" max="11261" width="65.5703125" style="7" customWidth="1"/>
    <col min="11262" max="11262" width="7.85546875" style="7" customWidth="1"/>
    <col min="11263" max="11263" width="11.28515625" style="7" customWidth="1"/>
    <col min="11264" max="11264" width="11.7109375" style="7" customWidth="1"/>
    <col min="11265" max="11265" width="8.140625" style="7" customWidth="1"/>
    <col min="11266" max="11266" width="13.7109375" style="7" customWidth="1"/>
    <col min="11267" max="11515" width="9.140625" style="7"/>
    <col min="11516" max="11516" width="9.42578125" style="7" customWidth="1"/>
    <col min="11517" max="11517" width="65.5703125" style="7" customWidth="1"/>
    <col min="11518" max="11518" width="7.85546875" style="7" customWidth="1"/>
    <col min="11519" max="11519" width="11.28515625" style="7" customWidth="1"/>
    <col min="11520" max="11520" width="11.7109375" style="7" customWidth="1"/>
    <col min="11521" max="11521" width="8.140625" style="7" customWidth="1"/>
    <col min="11522" max="11522" width="13.7109375" style="7" customWidth="1"/>
    <col min="11523" max="11771" width="9.140625" style="7"/>
    <col min="11772" max="11772" width="9.42578125" style="7" customWidth="1"/>
    <col min="11773" max="11773" width="65.5703125" style="7" customWidth="1"/>
    <col min="11774" max="11774" width="7.85546875" style="7" customWidth="1"/>
    <col min="11775" max="11775" width="11.28515625" style="7" customWidth="1"/>
    <col min="11776" max="11776" width="11.7109375" style="7" customWidth="1"/>
    <col min="11777" max="11777" width="8.140625" style="7" customWidth="1"/>
    <col min="11778" max="11778" width="13.7109375" style="7" customWidth="1"/>
    <col min="11779" max="12027" width="9.140625" style="7"/>
    <col min="12028" max="12028" width="9.42578125" style="7" customWidth="1"/>
    <col min="12029" max="12029" width="65.5703125" style="7" customWidth="1"/>
    <col min="12030" max="12030" width="7.85546875" style="7" customWidth="1"/>
    <col min="12031" max="12031" width="11.28515625" style="7" customWidth="1"/>
    <col min="12032" max="12032" width="11.7109375" style="7" customWidth="1"/>
    <col min="12033" max="12033" width="8.140625" style="7" customWidth="1"/>
    <col min="12034" max="12034" width="13.7109375" style="7" customWidth="1"/>
    <col min="12035" max="12283" width="9.140625" style="7"/>
    <col min="12284" max="12284" width="9.42578125" style="7" customWidth="1"/>
    <col min="12285" max="12285" width="65.5703125" style="7" customWidth="1"/>
    <col min="12286" max="12286" width="7.85546875" style="7" customWidth="1"/>
    <col min="12287" max="12287" width="11.28515625" style="7" customWidth="1"/>
    <col min="12288" max="12288" width="11.7109375" style="7" customWidth="1"/>
    <col min="12289" max="12289" width="8.140625" style="7" customWidth="1"/>
    <col min="12290" max="12290" width="13.7109375" style="7" customWidth="1"/>
    <col min="12291" max="12539" width="9.140625" style="7"/>
    <col min="12540" max="12540" width="9.42578125" style="7" customWidth="1"/>
    <col min="12541" max="12541" width="65.5703125" style="7" customWidth="1"/>
    <col min="12542" max="12542" width="7.85546875" style="7" customWidth="1"/>
    <col min="12543" max="12543" width="11.28515625" style="7" customWidth="1"/>
    <col min="12544" max="12544" width="11.7109375" style="7" customWidth="1"/>
    <col min="12545" max="12545" width="8.140625" style="7" customWidth="1"/>
    <col min="12546" max="12546" width="13.7109375" style="7" customWidth="1"/>
    <col min="12547" max="12795" width="9.140625" style="7"/>
    <col min="12796" max="12796" width="9.42578125" style="7" customWidth="1"/>
    <col min="12797" max="12797" width="65.5703125" style="7" customWidth="1"/>
    <col min="12798" max="12798" width="7.85546875" style="7" customWidth="1"/>
    <col min="12799" max="12799" width="11.28515625" style="7" customWidth="1"/>
    <col min="12800" max="12800" width="11.7109375" style="7" customWidth="1"/>
    <col min="12801" max="12801" width="8.140625" style="7" customWidth="1"/>
    <col min="12802" max="12802" width="13.7109375" style="7" customWidth="1"/>
    <col min="12803" max="13051" width="9.140625" style="7"/>
    <col min="13052" max="13052" width="9.42578125" style="7" customWidth="1"/>
    <col min="13053" max="13053" width="65.5703125" style="7" customWidth="1"/>
    <col min="13054" max="13054" width="7.85546875" style="7" customWidth="1"/>
    <col min="13055" max="13055" width="11.28515625" style="7" customWidth="1"/>
    <col min="13056" max="13056" width="11.7109375" style="7" customWidth="1"/>
    <col min="13057" max="13057" width="8.140625" style="7" customWidth="1"/>
    <col min="13058" max="13058" width="13.7109375" style="7" customWidth="1"/>
    <col min="13059" max="13307" width="9.140625" style="7"/>
    <col min="13308" max="13308" width="9.42578125" style="7" customWidth="1"/>
    <col min="13309" max="13309" width="65.5703125" style="7" customWidth="1"/>
    <col min="13310" max="13310" width="7.85546875" style="7" customWidth="1"/>
    <col min="13311" max="13311" width="11.28515625" style="7" customWidth="1"/>
    <col min="13312" max="13312" width="11.7109375" style="7" customWidth="1"/>
    <col min="13313" max="13313" width="8.140625" style="7" customWidth="1"/>
    <col min="13314" max="13314" width="13.7109375" style="7" customWidth="1"/>
    <col min="13315" max="13563" width="9.140625" style="7"/>
    <col min="13564" max="13564" width="9.42578125" style="7" customWidth="1"/>
    <col min="13565" max="13565" width="65.5703125" style="7" customWidth="1"/>
    <col min="13566" max="13566" width="7.85546875" style="7" customWidth="1"/>
    <col min="13567" max="13567" width="11.28515625" style="7" customWidth="1"/>
    <col min="13568" max="13568" width="11.7109375" style="7" customWidth="1"/>
    <col min="13569" max="13569" width="8.140625" style="7" customWidth="1"/>
    <col min="13570" max="13570" width="13.7109375" style="7" customWidth="1"/>
    <col min="13571" max="13819" width="9.140625" style="7"/>
    <col min="13820" max="13820" width="9.42578125" style="7" customWidth="1"/>
    <col min="13821" max="13821" width="65.5703125" style="7" customWidth="1"/>
    <col min="13822" max="13822" width="7.85546875" style="7" customWidth="1"/>
    <col min="13823" max="13823" width="11.28515625" style="7" customWidth="1"/>
    <col min="13824" max="13824" width="11.7109375" style="7" customWidth="1"/>
    <col min="13825" max="13825" width="8.140625" style="7" customWidth="1"/>
    <col min="13826" max="13826" width="13.7109375" style="7" customWidth="1"/>
    <col min="13827" max="14075" width="9.140625" style="7"/>
    <col min="14076" max="14076" width="9.42578125" style="7" customWidth="1"/>
    <col min="14077" max="14077" width="65.5703125" style="7" customWidth="1"/>
    <col min="14078" max="14078" width="7.85546875" style="7" customWidth="1"/>
    <col min="14079" max="14079" width="11.28515625" style="7" customWidth="1"/>
    <col min="14080" max="14080" width="11.7109375" style="7" customWidth="1"/>
    <col min="14081" max="14081" width="8.140625" style="7" customWidth="1"/>
    <col min="14082" max="14082" width="13.7109375" style="7" customWidth="1"/>
    <col min="14083" max="14331" width="9.140625" style="7"/>
    <col min="14332" max="14332" width="9.42578125" style="7" customWidth="1"/>
    <col min="14333" max="14333" width="65.5703125" style="7" customWidth="1"/>
    <col min="14334" max="14334" width="7.85546875" style="7" customWidth="1"/>
    <col min="14335" max="14335" width="11.28515625" style="7" customWidth="1"/>
    <col min="14336" max="14336" width="11.7109375" style="7" customWidth="1"/>
    <col min="14337" max="14337" width="8.140625" style="7" customWidth="1"/>
    <col min="14338" max="14338" width="13.7109375" style="7" customWidth="1"/>
    <col min="14339" max="14587" width="9.140625" style="7"/>
    <col min="14588" max="14588" width="9.42578125" style="7" customWidth="1"/>
    <col min="14589" max="14589" width="65.5703125" style="7" customWidth="1"/>
    <col min="14590" max="14590" width="7.85546875" style="7" customWidth="1"/>
    <col min="14591" max="14591" width="11.28515625" style="7" customWidth="1"/>
    <col min="14592" max="14592" width="11.7109375" style="7" customWidth="1"/>
    <col min="14593" max="14593" width="8.140625" style="7" customWidth="1"/>
    <col min="14594" max="14594" width="13.7109375" style="7" customWidth="1"/>
    <col min="14595" max="14843" width="9.140625" style="7"/>
    <col min="14844" max="14844" width="9.42578125" style="7" customWidth="1"/>
    <col min="14845" max="14845" width="65.5703125" style="7" customWidth="1"/>
    <col min="14846" max="14846" width="7.85546875" style="7" customWidth="1"/>
    <col min="14847" max="14847" width="11.28515625" style="7" customWidth="1"/>
    <col min="14848" max="14848" width="11.7109375" style="7" customWidth="1"/>
    <col min="14849" max="14849" width="8.140625" style="7" customWidth="1"/>
    <col min="14850" max="14850" width="13.7109375" style="7" customWidth="1"/>
    <col min="14851" max="15099" width="9.140625" style="7"/>
    <col min="15100" max="15100" width="9.42578125" style="7" customWidth="1"/>
    <col min="15101" max="15101" width="65.5703125" style="7" customWidth="1"/>
    <col min="15102" max="15102" width="7.85546875" style="7" customWidth="1"/>
    <col min="15103" max="15103" width="11.28515625" style="7" customWidth="1"/>
    <col min="15104" max="15104" width="11.7109375" style="7" customWidth="1"/>
    <col min="15105" max="15105" width="8.140625" style="7" customWidth="1"/>
    <col min="15106" max="15106" width="13.7109375" style="7" customWidth="1"/>
    <col min="15107" max="15355" width="9.140625" style="7"/>
    <col min="15356" max="15356" width="9.42578125" style="7" customWidth="1"/>
    <col min="15357" max="15357" width="65.5703125" style="7" customWidth="1"/>
    <col min="15358" max="15358" width="7.85546875" style="7" customWidth="1"/>
    <col min="15359" max="15359" width="11.28515625" style="7" customWidth="1"/>
    <col min="15360" max="15360" width="11.7109375" style="7" customWidth="1"/>
    <col min="15361" max="15361" width="8.140625" style="7" customWidth="1"/>
    <col min="15362" max="15362" width="13.7109375" style="7" customWidth="1"/>
    <col min="15363" max="15611" width="9.140625" style="7"/>
    <col min="15612" max="15612" width="9.42578125" style="7" customWidth="1"/>
    <col min="15613" max="15613" width="65.5703125" style="7" customWidth="1"/>
    <col min="15614" max="15614" width="7.85546875" style="7" customWidth="1"/>
    <col min="15615" max="15615" width="11.28515625" style="7" customWidth="1"/>
    <col min="15616" max="15616" width="11.7109375" style="7" customWidth="1"/>
    <col min="15617" max="15617" width="8.140625" style="7" customWidth="1"/>
    <col min="15618" max="15618" width="13.7109375" style="7" customWidth="1"/>
    <col min="15619" max="15867" width="9.140625" style="7"/>
    <col min="15868" max="15868" width="9.42578125" style="7" customWidth="1"/>
    <col min="15869" max="15869" width="65.5703125" style="7" customWidth="1"/>
    <col min="15870" max="15870" width="7.85546875" style="7" customWidth="1"/>
    <col min="15871" max="15871" width="11.28515625" style="7" customWidth="1"/>
    <col min="15872" max="15872" width="11.7109375" style="7" customWidth="1"/>
    <col min="15873" max="15873" width="8.140625" style="7" customWidth="1"/>
    <col min="15874" max="15874" width="13.7109375" style="7" customWidth="1"/>
    <col min="15875" max="16123" width="9.140625" style="7"/>
    <col min="16124" max="16124" width="9.42578125" style="7" customWidth="1"/>
    <col min="16125" max="16125" width="65.5703125" style="7" customWidth="1"/>
    <col min="16126" max="16126" width="7.85546875" style="7" customWidth="1"/>
    <col min="16127" max="16127" width="11.28515625" style="7" customWidth="1"/>
    <col min="16128" max="16128" width="11.7109375" style="7" customWidth="1"/>
    <col min="16129" max="16129" width="8.140625" style="7" customWidth="1"/>
    <col min="16130" max="16130" width="13.7109375" style="7" customWidth="1"/>
    <col min="16131" max="16384" width="9.140625" style="7"/>
  </cols>
  <sheetData>
    <row r="1" spans="1:10" ht="17.25">
      <c r="J1" s="128" t="s">
        <v>362</v>
      </c>
    </row>
    <row r="2" spans="1:10" ht="18.75">
      <c r="J2" s="185" t="s">
        <v>377</v>
      </c>
    </row>
    <row r="3" spans="1:10" ht="18.75">
      <c r="J3" s="185" t="s">
        <v>376</v>
      </c>
    </row>
    <row r="4" spans="1:10" ht="24.75" customHeight="1">
      <c r="I4" s="129"/>
      <c r="J4" s="186" t="s">
        <v>380</v>
      </c>
    </row>
    <row r="5" spans="1:10" s="9" customFormat="1" ht="43.5" customHeight="1">
      <c r="A5" s="201" t="s">
        <v>366</v>
      </c>
      <c r="B5" s="201"/>
      <c r="C5" s="201"/>
      <c r="D5" s="201"/>
      <c r="E5" s="201"/>
      <c r="F5" s="201"/>
      <c r="G5" s="201"/>
      <c r="H5" s="201"/>
      <c r="I5" s="201"/>
      <c r="J5" s="201"/>
    </row>
    <row r="6" spans="1:10" ht="16.5" customHeight="1">
      <c r="I6" s="202" t="s">
        <v>0</v>
      </c>
      <c r="J6" s="202"/>
    </row>
    <row r="7" spans="1:10" s="13" customFormat="1" ht="71.25" customHeight="1">
      <c r="A7" s="10" t="s">
        <v>1</v>
      </c>
      <c r="B7" s="11" t="s">
        <v>228</v>
      </c>
      <c r="C7" s="11" t="s">
        <v>229</v>
      </c>
      <c r="D7" s="12" t="s">
        <v>230</v>
      </c>
      <c r="E7" s="12" t="s">
        <v>2</v>
      </c>
      <c r="F7" s="12" t="s">
        <v>3</v>
      </c>
      <c r="G7" s="127" t="s">
        <v>4</v>
      </c>
      <c r="H7" s="12" t="s">
        <v>331</v>
      </c>
      <c r="I7" s="158" t="s">
        <v>329</v>
      </c>
      <c r="J7" s="2" t="s">
        <v>330</v>
      </c>
    </row>
    <row r="8" spans="1:10" s="13" customFormat="1" ht="36" customHeight="1">
      <c r="A8" s="14" t="s">
        <v>5</v>
      </c>
      <c r="B8" s="182" t="s">
        <v>231</v>
      </c>
      <c r="C8" s="15">
        <v>883</v>
      </c>
      <c r="D8" s="16"/>
      <c r="E8" s="16"/>
      <c r="F8" s="16"/>
      <c r="G8" s="16"/>
      <c r="H8" s="17">
        <f>H9</f>
        <v>2303</v>
      </c>
      <c r="I8" s="17">
        <f t="shared" ref="I8" si="0">I9</f>
        <v>2198.4</v>
      </c>
      <c r="J8" s="160">
        <f>I8/H8*100</f>
        <v>95.458098132870177</v>
      </c>
    </row>
    <row r="9" spans="1:10" s="9" customFormat="1" ht="18.75" customHeight="1">
      <c r="A9" s="18" t="s">
        <v>6</v>
      </c>
      <c r="B9" s="130" t="s">
        <v>7</v>
      </c>
      <c r="C9" s="19">
        <v>883</v>
      </c>
      <c r="D9" s="20" t="s">
        <v>8</v>
      </c>
      <c r="E9" s="20"/>
      <c r="F9" s="20"/>
      <c r="G9" s="20"/>
      <c r="H9" s="21">
        <f>H10+H17</f>
        <v>2303</v>
      </c>
      <c r="I9" s="21">
        <f t="shared" ref="I9" si="1">I10+I17</f>
        <v>2198.4</v>
      </c>
      <c r="J9" s="161">
        <f>I9/H9*100</f>
        <v>95.458098132870177</v>
      </c>
    </row>
    <row r="10" spans="1:10" ht="33.75" customHeight="1">
      <c r="A10" s="22" t="s">
        <v>9</v>
      </c>
      <c r="B10" s="131" t="s">
        <v>10</v>
      </c>
      <c r="C10" s="23">
        <v>883</v>
      </c>
      <c r="D10" s="24" t="s">
        <v>11</v>
      </c>
      <c r="E10" s="24"/>
      <c r="F10" s="24"/>
      <c r="G10" s="24"/>
      <c r="H10" s="25">
        <f>H11</f>
        <v>1674.5</v>
      </c>
      <c r="I10" s="25">
        <f t="shared" ref="I10:I13" si="2">I11</f>
        <v>1674.4</v>
      </c>
      <c r="J10" s="162">
        <f>I10/H10*100</f>
        <v>99.994028068080027</v>
      </c>
    </row>
    <row r="11" spans="1:10">
      <c r="A11" s="26" t="s">
        <v>12</v>
      </c>
      <c r="B11" s="132" t="s">
        <v>13</v>
      </c>
      <c r="C11" s="27">
        <v>883</v>
      </c>
      <c r="D11" s="28" t="s">
        <v>11</v>
      </c>
      <c r="E11" s="28" t="s">
        <v>14</v>
      </c>
      <c r="F11" s="28"/>
      <c r="G11" s="28"/>
      <c r="H11" s="29">
        <f>H12</f>
        <v>1674.5</v>
      </c>
      <c r="I11" s="29">
        <f t="shared" si="2"/>
        <v>1674.4</v>
      </c>
      <c r="J11" s="163">
        <f>I11/H11*100</f>
        <v>99.994028068080027</v>
      </c>
    </row>
    <row r="12" spans="1:10" ht="51" customHeight="1">
      <c r="A12" s="30"/>
      <c r="B12" s="133" t="s">
        <v>232</v>
      </c>
      <c r="C12" s="31">
        <v>883</v>
      </c>
      <c r="D12" s="32" t="s">
        <v>11</v>
      </c>
      <c r="E12" s="32" t="s">
        <v>14</v>
      </c>
      <c r="F12" s="32" t="s">
        <v>233</v>
      </c>
      <c r="G12" s="32"/>
      <c r="H12" s="33">
        <f>H13</f>
        <v>1674.5</v>
      </c>
      <c r="I12" s="33">
        <f t="shared" si="2"/>
        <v>1674.4</v>
      </c>
      <c r="J12" s="164">
        <f t="shared" ref="J12:J14" si="3">I12/H12*100</f>
        <v>99.994028068080027</v>
      </c>
    </row>
    <row r="13" spans="1:10" ht="19.5" customHeight="1">
      <c r="A13" s="30"/>
      <c r="B13" s="133" t="s">
        <v>234</v>
      </c>
      <c r="C13" s="31">
        <v>883</v>
      </c>
      <c r="D13" s="32" t="s">
        <v>11</v>
      </c>
      <c r="E13" s="32" t="s">
        <v>14</v>
      </c>
      <c r="F13" s="32" t="s">
        <v>235</v>
      </c>
      <c r="G13" s="32"/>
      <c r="H13" s="33">
        <f>H14</f>
        <v>1674.5</v>
      </c>
      <c r="I13" s="33">
        <f t="shared" si="2"/>
        <v>1674.4</v>
      </c>
      <c r="J13" s="164">
        <f t="shared" si="3"/>
        <v>99.994028068080027</v>
      </c>
    </row>
    <row r="14" spans="1:10" ht="33" hidden="1" customHeight="1">
      <c r="A14" s="30"/>
      <c r="B14" s="133" t="s">
        <v>291</v>
      </c>
      <c r="C14" s="31">
        <v>883</v>
      </c>
      <c r="D14" s="32" t="s">
        <v>11</v>
      </c>
      <c r="E14" s="32" t="s">
        <v>14</v>
      </c>
      <c r="F14" s="32" t="s">
        <v>17</v>
      </c>
      <c r="G14" s="32"/>
      <c r="H14" s="33">
        <f>H15+H16</f>
        <v>1674.5</v>
      </c>
      <c r="I14" s="33">
        <f t="shared" ref="I14" si="4">I15+I16</f>
        <v>1674.4</v>
      </c>
      <c r="J14" s="164">
        <f t="shared" si="3"/>
        <v>99.994028068080027</v>
      </c>
    </row>
    <row r="15" spans="1:10" ht="18" hidden="1" customHeight="1">
      <c r="A15" s="30" t="s">
        <v>15</v>
      </c>
      <c r="B15" s="134" t="s">
        <v>16</v>
      </c>
      <c r="C15" s="31">
        <v>883</v>
      </c>
      <c r="D15" s="32" t="s">
        <v>11</v>
      </c>
      <c r="E15" s="32" t="s">
        <v>14</v>
      </c>
      <c r="F15" s="32" t="s">
        <v>17</v>
      </c>
      <c r="G15" s="32" t="s">
        <v>18</v>
      </c>
      <c r="H15" s="107">
        <f>1202+143.6</f>
        <v>1345.6</v>
      </c>
      <c r="I15" s="107">
        <v>1345.5</v>
      </c>
      <c r="J15" s="164">
        <f>I15/H15*100</f>
        <v>99.992568370986916</v>
      </c>
    </row>
    <row r="16" spans="1:10" ht="18" hidden="1" customHeight="1">
      <c r="A16" s="30" t="s">
        <v>19</v>
      </c>
      <c r="B16" s="134" t="s">
        <v>20</v>
      </c>
      <c r="C16" s="31">
        <v>883</v>
      </c>
      <c r="D16" s="32" t="s">
        <v>11</v>
      </c>
      <c r="E16" s="32" t="s">
        <v>14</v>
      </c>
      <c r="F16" s="32" t="s">
        <v>17</v>
      </c>
      <c r="G16" s="32" t="s">
        <v>21</v>
      </c>
      <c r="H16" s="107">
        <f>291+37.9</f>
        <v>328.9</v>
      </c>
      <c r="I16" s="107">
        <v>328.9</v>
      </c>
      <c r="J16" s="164">
        <f>I16/H16*100</f>
        <v>100</v>
      </c>
    </row>
    <row r="17" spans="1:10" ht="48.75" customHeight="1">
      <c r="A17" s="34" t="s">
        <v>22</v>
      </c>
      <c r="B17" s="131" t="s">
        <v>236</v>
      </c>
      <c r="C17" s="23">
        <v>883</v>
      </c>
      <c r="D17" s="35" t="s">
        <v>23</v>
      </c>
      <c r="E17" s="36"/>
      <c r="F17" s="35"/>
      <c r="G17" s="35"/>
      <c r="H17" s="37">
        <f>H18+H23</f>
        <v>628.5</v>
      </c>
      <c r="I17" s="37">
        <f t="shared" ref="I17" si="5">I18+I23</f>
        <v>524</v>
      </c>
      <c r="J17" s="162">
        <f>I17/H17*100</f>
        <v>83.373110580747806</v>
      </c>
    </row>
    <row r="18" spans="1:10" ht="33.75" customHeight="1">
      <c r="A18" s="38" t="s">
        <v>24</v>
      </c>
      <c r="B18" s="132" t="s">
        <v>237</v>
      </c>
      <c r="C18" s="27">
        <v>883</v>
      </c>
      <c r="D18" s="39" t="s">
        <v>23</v>
      </c>
      <c r="E18" s="40" t="s">
        <v>26</v>
      </c>
      <c r="F18" s="39"/>
      <c r="G18" s="39"/>
      <c r="H18" s="41">
        <f>H19</f>
        <v>262</v>
      </c>
      <c r="I18" s="41">
        <f t="shared" ref="I18:I21" si="6">I19</f>
        <v>184</v>
      </c>
      <c r="J18" s="163">
        <f>I18/H18*100</f>
        <v>70.229007633587784</v>
      </c>
    </row>
    <row r="19" spans="1:10" ht="51" customHeight="1">
      <c r="A19" s="42"/>
      <c r="B19" s="133" t="s">
        <v>232</v>
      </c>
      <c r="C19" s="31">
        <v>883</v>
      </c>
      <c r="D19" s="32" t="s">
        <v>23</v>
      </c>
      <c r="E19" s="32" t="s">
        <v>26</v>
      </c>
      <c r="F19" s="32" t="s">
        <v>233</v>
      </c>
      <c r="G19" s="32"/>
      <c r="H19" s="33">
        <f>H20</f>
        <v>262</v>
      </c>
      <c r="I19" s="33">
        <f t="shared" si="6"/>
        <v>184</v>
      </c>
      <c r="J19" s="164">
        <f t="shared" ref="J19:J37" si="7">I19/H19*100</f>
        <v>70.229007633587784</v>
      </c>
    </row>
    <row r="20" spans="1:10" ht="19.5" customHeight="1">
      <c r="A20" s="30"/>
      <c r="B20" s="133" t="s">
        <v>234</v>
      </c>
      <c r="C20" s="31">
        <v>883</v>
      </c>
      <c r="D20" s="32" t="s">
        <v>23</v>
      </c>
      <c r="E20" s="32" t="s">
        <v>26</v>
      </c>
      <c r="F20" s="32" t="s">
        <v>235</v>
      </c>
      <c r="G20" s="32"/>
      <c r="H20" s="33">
        <f>H21</f>
        <v>262</v>
      </c>
      <c r="I20" s="33">
        <f t="shared" si="6"/>
        <v>184</v>
      </c>
      <c r="J20" s="164">
        <f t="shared" si="7"/>
        <v>70.229007633587784</v>
      </c>
    </row>
    <row r="21" spans="1:10" ht="35.25" hidden="1" customHeight="1">
      <c r="A21" s="30"/>
      <c r="B21" s="133" t="s">
        <v>306</v>
      </c>
      <c r="C21" s="31">
        <v>883</v>
      </c>
      <c r="D21" s="32" t="s">
        <v>23</v>
      </c>
      <c r="E21" s="32" t="s">
        <v>26</v>
      </c>
      <c r="F21" s="32" t="s">
        <v>305</v>
      </c>
      <c r="G21" s="32"/>
      <c r="H21" s="33">
        <f>H22</f>
        <v>262</v>
      </c>
      <c r="I21" s="33">
        <f t="shared" si="6"/>
        <v>184</v>
      </c>
      <c r="J21" s="164">
        <f t="shared" si="7"/>
        <v>70.229007633587784</v>
      </c>
    </row>
    <row r="22" spans="1:10" ht="19.5" hidden="1" customHeight="1">
      <c r="A22" s="30" t="s">
        <v>25</v>
      </c>
      <c r="B22" s="134" t="s">
        <v>27</v>
      </c>
      <c r="C22" s="31">
        <v>883</v>
      </c>
      <c r="D22" s="32" t="s">
        <v>23</v>
      </c>
      <c r="E22" s="32" t="s">
        <v>26</v>
      </c>
      <c r="F22" s="32" t="s">
        <v>305</v>
      </c>
      <c r="G22" s="32" t="s">
        <v>29</v>
      </c>
      <c r="H22" s="107">
        <v>262</v>
      </c>
      <c r="I22" s="107">
        <v>184</v>
      </c>
      <c r="J22" s="164">
        <f t="shared" si="7"/>
        <v>70.229007633587784</v>
      </c>
    </row>
    <row r="23" spans="1:10" ht="19.5" customHeight="1">
      <c r="A23" s="26" t="s">
        <v>318</v>
      </c>
      <c r="B23" s="132" t="s">
        <v>30</v>
      </c>
      <c r="C23" s="27">
        <v>883</v>
      </c>
      <c r="D23" s="28" t="s">
        <v>23</v>
      </c>
      <c r="E23" s="28" t="s">
        <v>31</v>
      </c>
      <c r="F23" s="28"/>
      <c r="G23" s="28"/>
      <c r="H23" s="29">
        <f>H24+H29</f>
        <v>366.49999999999994</v>
      </c>
      <c r="I23" s="29">
        <f t="shared" ref="I23" si="8">I24+I29</f>
        <v>340</v>
      </c>
      <c r="J23" s="163">
        <f>I23/H23*100</f>
        <v>92.769440654843123</v>
      </c>
    </row>
    <row r="24" spans="1:10" ht="48.75" customHeight="1">
      <c r="A24" s="30"/>
      <c r="B24" s="133" t="s">
        <v>232</v>
      </c>
      <c r="C24" s="31">
        <v>883</v>
      </c>
      <c r="D24" s="32" t="s">
        <v>23</v>
      </c>
      <c r="E24" s="32" t="s">
        <v>31</v>
      </c>
      <c r="F24" s="32" t="s">
        <v>233</v>
      </c>
      <c r="G24" s="32"/>
      <c r="H24" s="33">
        <f>H25</f>
        <v>305.19999999999993</v>
      </c>
      <c r="I24" s="33">
        <f t="shared" ref="I24:I25" si="9">I25</f>
        <v>285</v>
      </c>
      <c r="J24" s="164">
        <f t="shared" si="7"/>
        <v>93.381389252948907</v>
      </c>
    </row>
    <row r="25" spans="1:10" ht="20.25" customHeight="1">
      <c r="A25" s="30"/>
      <c r="B25" s="133" t="s">
        <v>234</v>
      </c>
      <c r="C25" s="31">
        <v>883</v>
      </c>
      <c r="D25" s="32" t="s">
        <v>23</v>
      </c>
      <c r="E25" s="32" t="s">
        <v>31</v>
      </c>
      <c r="F25" s="32" t="s">
        <v>235</v>
      </c>
      <c r="G25" s="32"/>
      <c r="H25" s="33">
        <f>H26</f>
        <v>305.19999999999993</v>
      </c>
      <c r="I25" s="33">
        <f t="shared" si="9"/>
        <v>285</v>
      </c>
      <c r="J25" s="164">
        <f t="shared" si="7"/>
        <v>93.381389252948907</v>
      </c>
    </row>
    <row r="26" spans="1:10" ht="31.5" hidden="1" customHeight="1">
      <c r="A26" s="30"/>
      <c r="B26" s="133" t="s">
        <v>291</v>
      </c>
      <c r="C26" s="31">
        <v>883</v>
      </c>
      <c r="D26" s="32" t="s">
        <v>23</v>
      </c>
      <c r="E26" s="32" t="s">
        <v>31</v>
      </c>
      <c r="F26" s="32" t="s">
        <v>17</v>
      </c>
      <c r="G26" s="32"/>
      <c r="H26" s="33">
        <f>H27+H28</f>
        <v>305.19999999999993</v>
      </c>
      <c r="I26" s="33">
        <f t="shared" ref="I26" si="10">I27+I28</f>
        <v>285</v>
      </c>
      <c r="J26" s="164">
        <f t="shared" si="7"/>
        <v>93.381389252948907</v>
      </c>
    </row>
    <row r="27" spans="1:10" ht="18.75" hidden="1" customHeight="1">
      <c r="A27" s="30" t="s">
        <v>322</v>
      </c>
      <c r="B27" s="134" t="s">
        <v>16</v>
      </c>
      <c r="C27" s="31">
        <v>883</v>
      </c>
      <c r="D27" s="32" t="s">
        <v>23</v>
      </c>
      <c r="E27" s="32" t="s">
        <v>31</v>
      </c>
      <c r="F27" s="32" t="s">
        <v>17</v>
      </c>
      <c r="G27" s="32" t="s">
        <v>18</v>
      </c>
      <c r="H27" s="107">
        <f>694.3-400-79</f>
        <v>215.29999999999995</v>
      </c>
      <c r="I27" s="107">
        <v>214.5</v>
      </c>
      <c r="J27" s="164">
        <f t="shared" si="7"/>
        <v>99.62842545285649</v>
      </c>
    </row>
    <row r="28" spans="1:10" ht="18.75" hidden="1" customHeight="1">
      <c r="A28" s="30" t="s">
        <v>323</v>
      </c>
      <c r="B28" s="134" t="s">
        <v>20</v>
      </c>
      <c r="C28" s="31">
        <v>883</v>
      </c>
      <c r="D28" s="32" t="s">
        <v>23</v>
      </c>
      <c r="E28" s="32" t="s">
        <v>31</v>
      </c>
      <c r="F28" s="32" t="s">
        <v>17</v>
      </c>
      <c r="G28" s="32" t="s">
        <v>21</v>
      </c>
      <c r="H28" s="107">
        <f>198.1-0.7-107.5</f>
        <v>89.9</v>
      </c>
      <c r="I28" s="107">
        <v>70.5</v>
      </c>
      <c r="J28" s="164">
        <f t="shared" si="7"/>
        <v>78.42046718576195</v>
      </c>
    </row>
    <row r="29" spans="1:10" ht="35.25" customHeight="1">
      <c r="A29" s="30"/>
      <c r="B29" s="133" t="s">
        <v>239</v>
      </c>
      <c r="C29" s="31">
        <v>883</v>
      </c>
      <c r="D29" s="32" t="s">
        <v>23</v>
      </c>
      <c r="E29" s="32" t="s">
        <v>31</v>
      </c>
      <c r="F29" s="32" t="s">
        <v>240</v>
      </c>
      <c r="G29" s="32"/>
      <c r="H29" s="33">
        <f>H30</f>
        <v>61.300000000000011</v>
      </c>
      <c r="I29" s="33">
        <f t="shared" ref="I29" si="11">I30</f>
        <v>55</v>
      </c>
      <c r="J29" s="164">
        <f t="shared" si="7"/>
        <v>89.722675367047287</v>
      </c>
    </row>
    <row r="30" spans="1:10" ht="33" customHeight="1">
      <c r="A30" s="30"/>
      <c r="B30" s="133" t="s">
        <v>241</v>
      </c>
      <c r="C30" s="31">
        <v>883</v>
      </c>
      <c r="D30" s="32" t="s">
        <v>23</v>
      </c>
      <c r="E30" s="32" t="s">
        <v>31</v>
      </c>
      <c r="F30" s="32" t="s">
        <v>242</v>
      </c>
      <c r="G30" s="32"/>
      <c r="H30" s="33">
        <f>H31+H34</f>
        <v>61.300000000000011</v>
      </c>
      <c r="I30" s="33">
        <f>I31+I34</f>
        <v>55</v>
      </c>
      <c r="J30" s="164">
        <f t="shared" si="7"/>
        <v>89.722675367047287</v>
      </c>
    </row>
    <row r="31" spans="1:10" ht="33.75" hidden="1" customHeight="1">
      <c r="A31" s="30"/>
      <c r="B31" s="133" t="s">
        <v>295</v>
      </c>
      <c r="C31" s="31">
        <v>883</v>
      </c>
      <c r="D31" s="32" t="s">
        <v>23</v>
      </c>
      <c r="E31" s="32" t="s">
        <v>31</v>
      </c>
      <c r="F31" s="32" t="s">
        <v>58</v>
      </c>
      <c r="G31" s="32"/>
      <c r="H31" s="33">
        <f>H32+H33</f>
        <v>19.100000000000001</v>
      </c>
      <c r="I31" s="33">
        <f t="shared" ref="I31" si="12">I32+I33</f>
        <v>19.100000000000001</v>
      </c>
      <c r="J31" s="164">
        <f t="shared" si="7"/>
        <v>100</v>
      </c>
    </row>
    <row r="32" spans="1:10" ht="21" hidden="1" customHeight="1">
      <c r="A32" s="30" t="s">
        <v>324</v>
      </c>
      <c r="B32" s="135" t="s">
        <v>27</v>
      </c>
      <c r="C32" s="31">
        <v>883</v>
      </c>
      <c r="D32" s="32" t="s">
        <v>23</v>
      </c>
      <c r="E32" s="32" t="s">
        <v>31</v>
      </c>
      <c r="F32" s="32" t="s">
        <v>58</v>
      </c>
      <c r="G32" s="32" t="s">
        <v>59</v>
      </c>
      <c r="H32" s="107">
        <f>10+3.5</f>
        <v>13.5</v>
      </c>
      <c r="I32" s="107">
        <v>13.5</v>
      </c>
      <c r="J32" s="164">
        <f t="shared" si="7"/>
        <v>100</v>
      </c>
    </row>
    <row r="33" spans="1:10" ht="18.75" hidden="1" customHeight="1">
      <c r="A33" s="30" t="s">
        <v>332</v>
      </c>
      <c r="B33" s="135" t="s">
        <v>27</v>
      </c>
      <c r="C33" s="31">
        <v>883</v>
      </c>
      <c r="D33" s="32" t="s">
        <v>23</v>
      </c>
      <c r="E33" s="32" t="s">
        <v>31</v>
      </c>
      <c r="F33" s="32" t="s">
        <v>58</v>
      </c>
      <c r="G33" s="32" t="s">
        <v>29</v>
      </c>
      <c r="H33" s="107">
        <v>5.6</v>
      </c>
      <c r="I33" s="107">
        <v>5.6</v>
      </c>
      <c r="J33" s="164">
        <f t="shared" si="7"/>
        <v>100</v>
      </c>
    </row>
    <row r="34" spans="1:10" s="47" customFormat="1" ht="30.75" hidden="1" customHeight="1">
      <c r="A34" s="30"/>
      <c r="B34" s="133" t="s">
        <v>241</v>
      </c>
      <c r="C34" s="31">
        <v>883</v>
      </c>
      <c r="D34" s="32" t="s">
        <v>23</v>
      </c>
      <c r="E34" s="32" t="s">
        <v>31</v>
      </c>
      <c r="F34" s="32" t="s">
        <v>41</v>
      </c>
      <c r="G34" s="32"/>
      <c r="H34" s="33">
        <f>H35+H36+H37</f>
        <v>42.20000000000001</v>
      </c>
      <c r="I34" s="33">
        <f>I35+I36+I37</f>
        <v>35.9</v>
      </c>
      <c r="J34" s="164">
        <f t="shared" si="7"/>
        <v>85.071090047393341</v>
      </c>
    </row>
    <row r="35" spans="1:10" s="47" customFormat="1" ht="18.75" hidden="1" customHeight="1">
      <c r="A35" s="30" t="s">
        <v>333</v>
      </c>
      <c r="B35" s="135" t="s">
        <v>27</v>
      </c>
      <c r="C35" s="31">
        <v>883</v>
      </c>
      <c r="D35" s="32" t="s">
        <v>23</v>
      </c>
      <c r="E35" s="32" t="s">
        <v>31</v>
      </c>
      <c r="F35" s="32" t="s">
        <v>41</v>
      </c>
      <c r="G35" s="32" t="s">
        <v>29</v>
      </c>
      <c r="H35" s="107">
        <f>10+0.7+29.2-4</f>
        <v>35.9</v>
      </c>
      <c r="I35" s="107">
        <v>29.9</v>
      </c>
      <c r="J35" s="164">
        <f t="shared" si="7"/>
        <v>83.286908077994426</v>
      </c>
    </row>
    <row r="36" spans="1:10" s="47" customFormat="1" ht="15.75" hidden="1" customHeight="1">
      <c r="A36" s="30" t="s">
        <v>334</v>
      </c>
      <c r="B36" s="134" t="s">
        <v>62</v>
      </c>
      <c r="C36" s="31">
        <v>883</v>
      </c>
      <c r="D36" s="32" t="s">
        <v>23</v>
      </c>
      <c r="E36" s="32" t="s">
        <v>31</v>
      </c>
      <c r="F36" s="32" t="s">
        <v>41</v>
      </c>
      <c r="G36" s="32" t="s">
        <v>63</v>
      </c>
      <c r="H36" s="33">
        <f>350-32.7-317</f>
        <v>0.30000000000001137</v>
      </c>
      <c r="I36" s="174">
        <v>0</v>
      </c>
      <c r="J36" s="175">
        <f>I36/H36*100</f>
        <v>0</v>
      </c>
    </row>
    <row r="37" spans="1:10" s="47" customFormat="1" ht="18.75" hidden="1" customHeight="1">
      <c r="A37" s="30" t="s">
        <v>335</v>
      </c>
      <c r="B37" s="134" t="s">
        <v>65</v>
      </c>
      <c r="C37" s="31">
        <v>883</v>
      </c>
      <c r="D37" s="32" t="s">
        <v>23</v>
      </c>
      <c r="E37" s="32" t="s">
        <v>31</v>
      </c>
      <c r="F37" s="32" t="s">
        <v>41</v>
      </c>
      <c r="G37" s="32" t="s">
        <v>66</v>
      </c>
      <c r="H37" s="107">
        <f>30-24</f>
        <v>6</v>
      </c>
      <c r="I37" s="107">
        <v>6</v>
      </c>
      <c r="J37" s="164">
        <f t="shared" si="7"/>
        <v>100</v>
      </c>
    </row>
    <row r="38" spans="1:10" s="47" customFormat="1" ht="33.75" customHeight="1">
      <c r="A38" s="43" t="s">
        <v>37</v>
      </c>
      <c r="B38" s="136" t="s">
        <v>238</v>
      </c>
      <c r="C38" s="44">
        <v>901</v>
      </c>
      <c r="D38" s="45"/>
      <c r="E38" s="45"/>
      <c r="F38" s="45"/>
      <c r="G38" s="45"/>
      <c r="H38" s="46">
        <f t="shared" ref="H38:I43" si="13">H39</f>
        <v>7260.7</v>
      </c>
      <c r="I38" s="46">
        <f t="shared" si="13"/>
        <v>6220</v>
      </c>
      <c r="J38" s="165">
        <f>I38/H38*100</f>
        <v>85.666671257592242</v>
      </c>
    </row>
    <row r="39" spans="1:10" s="47" customFormat="1" ht="18.75" customHeight="1">
      <c r="A39" s="48" t="s">
        <v>6</v>
      </c>
      <c r="B39" s="137" t="s">
        <v>7</v>
      </c>
      <c r="C39" s="49">
        <v>901</v>
      </c>
      <c r="D39" s="50" t="s">
        <v>8</v>
      </c>
      <c r="E39" s="50"/>
      <c r="F39" s="50"/>
      <c r="G39" s="50"/>
      <c r="H39" s="51">
        <f t="shared" si="13"/>
        <v>7260.7</v>
      </c>
      <c r="I39" s="51">
        <f t="shared" si="13"/>
        <v>6220</v>
      </c>
      <c r="J39" s="166">
        <f>I39/H39*100</f>
        <v>85.666671257592242</v>
      </c>
    </row>
    <row r="40" spans="1:10" s="47" customFormat="1" ht="21" customHeight="1">
      <c r="A40" s="26" t="s">
        <v>9</v>
      </c>
      <c r="B40" s="138" t="s">
        <v>38</v>
      </c>
      <c r="C40" s="52">
        <v>901</v>
      </c>
      <c r="D40" s="53" t="s">
        <v>39</v>
      </c>
      <c r="E40" s="53"/>
      <c r="F40" s="53"/>
      <c r="G40" s="53"/>
      <c r="H40" s="54">
        <f t="shared" si="13"/>
        <v>7260.7</v>
      </c>
      <c r="I40" s="54">
        <f t="shared" si="13"/>
        <v>6220</v>
      </c>
      <c r="J40" s="163">
        <f t="shared" ref="J40:J48" si="14">I40/H40*100</f>
        <v>85.666671257592242</v>
      </c>
    </row>
    <row r="41" spans="1:10" s="47" customFormat="1" ht="32.25" customHeight="1">
      <c r="A41" s="26" t="s">
        <v>12</v>
      </c>
      <c r="B41" s="132" t="s">
        <v>243</v>
      </c>
      <c r="C41" s="27">
        <v>901</v>
      </c>
      <c r="D41" s="28" t="s">
        <v>39</v>
      </c>
      <c r="E41" s="28" t="s">
        <v>40</v>
      </c>
      <c r="F41" s="28"/>
      <c r="G41" s="28"/>
      <c r="H41" s="29">
        <f t="shared" si="13"/>
        <v>7260.7</v>
      </c>
      <c r="I41" s="29">
        <f t="shared" si="13"/>
        <v>6220</v>
      </c>
      <c r="J41" s="163">
        <f t="shared" si="14"/>
        <v>85.666671257592242</v>
      </c>
    </row>
    <row r="42" spans="1:10" s="47" customFormat="1" ht="35.25" customHeight="1">
      <c r="A42" s="30"/>
      <c r="B42" s="133" t="s">
        <v>239</v>
      </c>
      <c r="C42" s="31">
        <v>901</v>
      </c>
      <c r="D42" s="32" t="s">
        <v>39</v>
      </c>
      <c r="E42" s="32" t="s">
        <v>40</v>
      </c>
      <c r="F42" s="32" t="s">
        <v>240</v>
      </c>
      <c r="G42" s="32"/>
      <c r="H42" s="33">
        <f t="shared" si="13"/>
        <v>7260.7</v>
      </c>
      <c r="I42" s="33">
        <f t="shared" si="13"/>
        <v>6220</v>
      </c>
      <c r="J42" s="164">
        <f t="shared" si="14"/>
        <v>85.666671257592242</v>
      </c>
    </row>
    <row r="43" spans="1:10" s="47" customFormat="1" ht="33" customHeight="1">
      <c r="A43" s="30"/>
      <c r="B43" s="133" t="s">
        <v>241</v>
      </c>
      <c r="C43" s="31">
        <v>901</v>
      </c>
      <c r="D43" s="32" t="s">
        <v>39</v>
      </c>
      <c r="E43" s="32" t="s">
        <v>40</v>
      </c>
      <c r="F43" s="32" t="s">
        <v>242</v>
      </c>
      <c r="G43" s="32"/>
      <c r="H43" s="33">
        <f t="shared" si="13"/>
        <v>7260.7</v>
      </c>
      <c r="I43" s="33">
        <f t="shared" si="13"/>
        <v>6220</v>
      </c>
      <c r="J43" s="164">
        <f t="shared" si="14"/>
        <v>85.666671257592242</v>
      </c>
    </row>
    <row r="44" spans="1:10" s="47" customFormat="1" ht="33.75" hidden="1" customHeight="1">
      <c r="A44" s="30"/>
      <c r="B44" s="133" t="s">
        <v>292</v>
      </c>
      <c r="C44" s="31">
        <v>901</v>
      </c>
      <c r="D44" s="32" t="s">
        <v>39</v>
      </c>
      <c r="E44" s="32" t="s">
        <v>40</v>
      </c>
      <c r="F44" s="32" t="s">
        <v>41</v>
      </c>
      <c r="G44" s="32"/>
      <c r="H44" s="33">
        <f>H46+H48+H45+H47</f>
        <v>7260.7</v>
      </c>
      <c r="I44" s="33">
        <f t="shared" ref="I44" si="15">I46+I48+I45+I47</f>
        <v>6220</v>
      </c>
      <c r="J44" s="164">
        <f t="shared" si="14"/>
        <v>85.666671257592242</v>
      </c>
    </row>
    <row r="45" spans="1:10" s="47" customFormat="1" ht="16.5" hidden="1">
      <c r="A45" s="30" t="s">
        <v>15</v>
      </c>
      <c r="B45" s="135" t="s">
        <v>57</v>
      </c>
      <c r="C45" s="31">
        <v>901</v>
      </c>
      <c r="D45" s="32" t="s">
        <v>39</v>
      </c>
      <c r="E45" s="32" t="s">
        <v>40</v>
      </c>
      <c r="F45" s="32" t="s">
        <v>41</v>
      </c>
      <c r="G45" s="32" t="s">
        <v>59</v>
      </c>
      <c r="H45" s="107">
        <v>3</v>
      </c>
      <c r="I45" s="107">
        <v>3</v>
      </c>
      <c r="J45" s="164">
        <f t="shared" si="14"/>
        <v>100</v>
      </c>
    </row>
    <row r="46" spans="1:10" s="47" customFormat="1" ht="18" hidden="1" customHeight="1">
      <c r="A46" s="30" t="s">
        <v>19</v>
      </c>
      <c r="B46" s="135" t="s">
        <v>27</v>
      </c>
      <c r="C46" s="31">
        <v>901</v>
      </c>
      <c r="D46" s="32" t="s">
        <v>39</v>
      </c>
      <c r="E46" s="32" t="s">
        <v>40</v>
      </c>
      <c r="F46" s="32" t="s">
        <v>41</v>
      </c>
      <c r="G46" s="32" t="s">
        <v>29</v>
      </c>
      <c r="H46" s="107">
        <v>7116.3</v>
      </c>
      <c r="I46" s="107">
        <v>6079.1</v>
      </c>
      <c r="J46" s="164">
        <f t="shared" si="14"/>
        <v>85.425010187878542</v>
      </c>
    </row>
    <row r="47" spans="1:10" s="47" customFormat="1" ht="18.75" hidden="1" customHeight="1">
      <c r="A47" s="30" t="s">
        <v>293</v>
      </c>
      <c r="B47" s="135" t="s">
        <v>36</v>
      </c>
      <c r="C47" s="31">
        <v>901</v>
      </c>
      <c r="D47" s="32" t="s">
        <v>39</v>
      </c>
      <c r="E47" s="32" t="s">
        <v>40</v>
      </c>
      <c r="F47" s="32" t="s">
        <v>41</v>
      </c>
      <c r="G47" s="32" t="s">
        <v>85</v>
      </c>
      <c r="H47" s="107">
        <v>51.4</v>
      </c>
      <c r="I47" s="107">
        <v>47.9</v>
      </c>
      <c r="J47" s="164">
        <f t="shared" si="14"/>
        <v>93.190661478599225</v>
      </c>
    </row>
    <row r="48" spans="1:10" s="47" customFormat="1" ht="16.5" hidden="1" customHeight="1">
      <c r="A48" s="30" t="s">
        <v>294</v>
      </c>
      <c r="B48" s="135" t="s">
        <v>65</v>
      </c>
      <c r="C48" s="31">
        <v>901</v>
      </c>
      <c r="D48" s="32" t="s">
        <v>39</v>
      </c>
      <c r="E48" s="32" t="s">
        <v>40</v>
      </c>
      <c r="F48" s="32" t="s">
        <v>41</v>
      </c>
      <c r="G48" s="32" t="s">
        <v>66</v>
      </c>
      <c r="H48" s="107">
        <v>90</v>
      </c>
      <c r="I48" s="107">
        <v>90</v>
      </c>
      <c r="J48" s="164">
        <f t="shared" si="14"/>
        <v>100</v>
      </c>
    </row>
    <row r="49" spans="1:10" ht="36" customHeight="1">
      <c r="A49" s="56" t="s">
        <v>42</v>
      </c>
      <c r="B49" s="139" t="s">
        <v>244</v>
      </c>
      <c r="C49" s="57">
        <v>980</v>
      </c>
      <c r="D49" s="58"/>
      <c r="E49" s="58"/>
      <c r="F49" s="58"/>
      <c r="G49" s="58"/>
      <c r="H49" s="59">
        <f>H50+H123+H132+H146+H154+H199+H221+H271+H281</f>
        <v>168436.30000000005</v>
      </c>
      <c r="I49" s="59">
        <f>I50+I123+I132+I146+I154+I199+I221+I271+I281</f>
        <v>162707.1</v>
      </c>
      <c r="J49" s="167">
        <f>I49/H49*100</f>
        <v>96.598595433407141</v>
      </c>
    </row>
    <row r="50" spans="1:10" ht="19.5" customHeight="1">
      <c r="A50" s="60" t="s">
        <v>6</v>
      </c>
      <c r="B50" s="140" t="s">
        <v>7</v>
      </c>
      <c r="C50" s="61">
        <v>980</v>
      </c>
      <c r="D50" s="62" t="s">
        <v>8</v>
      </c>
      <c r="E50" s="62"/>
      <c r="F50" s="62"/>
      <c r="G50" s="62"/>
      <c r="H50" s="63">
        <f>H51+H104+H109</f>
        <v>47344.30000000001</v>
      </c>
      <c r="I50" s="63">
        <f t="shared" ref="I50" si="16">I51+I104+I109</f>
        <v>45421.600000000006</v>
      </c>
      <c r="J50" s="168">
        <f>I50/H50*100</f>
        <v>95.938898663619483</v>
      </c>
    </row>
    <row r="51" spans="1:10" ht="49.5" customHeight="1">
      <c r="A51" s="64" t="s">
        <v>9</v>
      </c>
      <c r="B51" s="141" t="s">
        <v>245</v>
      </c>
      <c r="C51" s="65">
        <v>980</v>
      </c>
      <c r="D51" s="66" t="s">
        <v>43</v>
      </c>
      <c r="E51" s="66"/>
      <c r="F51" s="66"/>
      <c r="G51" s="66"/>
      <c r="H51" s="67">
        <f>H52+H58+H99</f>
        <v>44856.30000000001</v>
      </c>
      <c r="I51" s="67">
        <f t="shared" ref="I51" si="17">I52+I58+I99</f>
        <v>44610.100000000006</v>
      </c>
      <c r="J51" s="169">
        <f>I51/H51*100</f>
        <v>99.451136183769052</v>
      </c>
    </row>
    <row r="52" spans="1:10" ht="19.5" customHeight="1">
      <c r="A52" s="26" t="s">
        <v>12</v>
      </c>
      <c r="B52" s="132" t="s">
        <v>44</v>
      </c>
      <c r="C52" s="27">
        <v>980</v>
      </c>
      <c r="D52" s="28" t="s">
        <v>43</v>
      </c>
      <c r="E52" s="28" t="s">
        <v>45</v>
      </c>
      <c r="F52" s="28"/>
      <c r="G52" s="28"/>
      <c r="H52" s="29">
        <f>H53</f>
        <v>1566.4</v>
      </c>
      <c r="I52" s="29">
        <f t="shared" ref="I52:I54" si="18">I53</f>
        <v>1566.3</v>
      </c>
      <c r="J52" s="163">
        <f t="shared" ref="J52:J103" si="19">I52/H52*100</f>
        <v>99.993615934627172</v>
      </c>
    </row>
    <row r="53" spans="1:10" ht="51.75" customHeight="1">
      <c r="A53" s="30"/>
      <c r="B53" s="133" t="s">
        <v>232</v>
      </c>
      <c r="C53" s="31">
        <v>980</v>
      </c>
      <c r="D53" s="32" t="s">
        <v>43</v>
      </c>
      <c r="E53" s="32" t="s">
        <v>45</v>
      </c>
      <c r="F53" s="32" t="s">
        <v>233</v>
      </c>
      <c r="G53" s="32"/>
      <c r="H53" s="33">
        <f>H54</f>
        <v>1566.4</v>
      </c>
      <c r="I53" s="33">
        <f t="shared" si="18"/>
        <v>1566.3</v>
      </c>
      <c r="J53" s="164">
        <f t="shared" si="19"/>
        <v>99.993615934627172</v>
      </c>
    </row>
    <row r="54" spans="1:10" ht="15.75" customHeight="1">
      <c r="A54" s="30"/>
      <c r="B54" s="133" t="s">
        <v>234</v>
      </c>
      <c r="C54" s="31">
        <v>980</v>
      </c>
      <c r="D54" s="32" t="s">
        <v>43</v>
      </c>
      <c r="E54" s="32" t="s">
        <v>45</v>
      </c>
      <c r="F54" s="32" t="s">
        <v>235</v>
      </c>
      <c r="G54" s="32"/>
      <c r="H54" s="33">
        <f>H55</f>
        <v>1566.4</v>
      </c>
      <c r="I54" s="33">
        <f t="shared" si="18"/>
        <v>1566.3</v>
      </c>
      <c r="J54" s="164">
        <f t="shared" si="19"/>
        <v>99.993615934627172</v>
      </c>
    </row>
    <row r="55" spans="1:10" ht="32.25" hidden="1" customHeight="1">
      <c r="A55" s="30"/>
      <c r="B55" s="133" t="s">
        <v>291</v>
      </c>
      <c r="C55" s="31">
        <v>980</v>
      </c>
      <c r="D55" s="32" t="s">
        <v>43</v>
      </c>
      <c r="E55" s="32" t="s">
        <v>45</v>
      </c>
      <c r="F55" s="32" t="s">
        <v>17</v>
      </c>
      <c r="G55" s="32"/>
      <c r="H55" s="33">
        <f>H56+H57</f>
        <v>1566.4</v>
      </c>
      <c r="I55" s="33">
        <f t="shared" ref="I55" si="20">I56+I57</f>
        <v>1566.3</v>
      </c>
      <c r="J55" s="164">
        <f t="shared" si="19"/>
        <v>99.993615934627172</v>
      </c>
    </row>
    <row r="56" spans="1:10" ht="19.5" hidden="1" customHeight="1">
      <c r="A56" s="30" t="s">
        <v>15</v>
      </c>
      <c r="B56" s="134" t="s">
        <v>16</v>
      </c>
      <c r="C56" s="31">
        <v>980</v>
      </c>
      <c r="D56" s="32" t="s">
        <v>43</v>
      </c>
      <c r="E56" s="32" t="s">
        <v>45</v>
      </c>
      <c r="F56" s="32" t="s">
        <v>17</v>
      </c>
      <c r="G56" s="32" t="s">
        <v>18</v>
      </c>
      <c r="H56" s="107">
        <f>1066+193</f>
        <v>1259</v>
      </c>
      <c r="I56" s="107">
        <v>1259</v>
      </c>
      <c r="J56" s="164">
        <f t="shared" si="19"/>
        <v>100</v>
      </c>
    </row>
    <row r="57" spans="1:10" ht="21" hidden="1" customHeight="1">
      <c r="A57" s="30" t="s">
        <v>19</v>
      </c>
      <c r="B57" s="134" t="s">
        <v>20</v>
      </c>
      <c r="C57" s="31">
        <v>980</v>
      </c>
      <c r="D57" s="32" t="s">
        <v>43</v>
      </c>
      <c r="E57" s="32" t="s">
        <v>45</v>
      </c>
      <c r="F57" s="32" t="s">
        <v>17</v>
      </c>
      <c r="G57" s="32" t="s">
        <v>21</v>
      </c>
      <c r="H57" s="107">
        <f>278+29.4</f>
        <v>307.39999999999998</v>
      </c>
      <c r="I57" s="107">
        <v>307.3</v>
      </c>
      <c r="J57" s="164">
        <f t="shared" si="19"/>
        <v>99.967469095640865</v>
      </c>
    </row>
    <row r="58" spans="1:10" ht="21" customHeight="1">
      <c r="A58" s="26" t="s">
        <v>46</v>
      </c>
      <c r="B58" s="132" t="s">
        <v>47</v>
      </c>
      <c r="C58" s="27">
        <v>980</v>
      </c>
      <c r="D58" s="28" t="s">
        <v>43</v>
      </c>
      <c r="E58" s="28" t="s">
        <v>48</v>
      </c>
      <c r="F58" s="28"/>
      <c r="G58" s="28"/>
      <c r="H58" s="29">
        <f>H59+H89+H94</f>
        <v>43284.600000000006</v>
      </c>
      <c r="I58" s="29">
        <f t="shared" ref="I58" si="21">I59+I89+I94</f>
        <v>43043.8</v>
      </c>
      <c r="J58" s="171">
        <f t="shared" si="19"/>
        <v>99.443682048580783</v>
      </c>
    </row>
    <row r="59" spans="1:10" ht="32.25" customHeight="1">
      <c r="A59" s="68" t="s">
        <v>49</v>
      </c>
      <c r="B59" s="142" t="s">
        <v>50</v>
      </c>
      <c r="C59" s="69">
        <v>980</v>
      </c>
      <c r="D59" s="70" t="s">
        <v>43</v>
      </c>
      <c r="E59" s="70" t="s">
        <v>51</v>
      </c>
      <c r="F59" s="70"/>
      <c r="G59" s="70"/>
      <c r="H59" s="71">
        <f>H60+H67+H83</f>
        <v>22965.3</v>
      </c>
      <c r="I59" s="71">
        <f t="shared" ref="I59" si="22">I60+I67+I83</f>
        <v>22724.5</v>
      </c>
      <c r="J59" s="170">
        <f t="shared" si="19"/>
        <v>98.951461552864544</v>
      </c>
    </row>
    <row r="60" spans="1:10" ht="49.5" customHeight="1">
      <c r="A60" s="30"/>
      <c r="B60" s="133" t="s">
        <v>232</v>
      </c>
      <c r="C60" s="31">
        <v>980</v>
      </c>
      <c r="D60" s="32" t="s">
        <v>43</v>
      </c>
      <c r="E60" s="32" t="s">
        <v>51</v>
      </c>
      <c r="F60" s="32" t="s">
        <v>233</v>
      </c>
      <c r="G60" s="32"/>
      <c r="H60" s="33">
        <f>H61</f>
        <v>19826.899999999998</v>
      </c>
      <c r="I60" s="33">
        <f t="shared" ref="I60" si="23">I61</f>
        <v>19761.899999999998</v>
      </c>
      <c r="J60" s="164">
        <f t="shared" si="19"/>
        <v>99.672162567017537</v>
      </c>
    </row>
    <row r="61" spans="1:10" ht="18.75" customHeight="1">
      <c r="A61" s="30"/>
      <c r="B61" s="133" t="s">
        <v>234</v>
      </c>
      <c r="C61" s="31">
        <v>980</v>
      </c>
      <c r="D61" s="32" t="s">
        <v>43</v>
      </c>
      <c r="E61" s="32" t="s">
        <v>51</v>
      </c>
      <c r="F61" s="32" t="s">
        <v>235</v>
      </c>
      <c r="G61" s="32"/>
      <c r="H61" s="33">
        <f>H62+H65</f>
        <v>19826.899999999998</v>
      </c>
      <c r="I61" s="33">
        <f t="shared" ref="I61" si="24">I62+I65</f>
        <v>19761.899999999998</v>
      </c>
      <c r="J61" s="164">
        <f t="shared" si="19"/>
        <v>99.672162567017537</v>
      </c>
    </row>
    <row r="62" spans="1:10" ht="21" hidden="1" customHeight="1">
      <c r="A62" s="30"/>
      <c r="B62" s="133" t="s">
        <v>291</v>
      </c>
      <c r="C62" s="31">
        <v>980</v>
      </c>
      <c r="D62" s="32" t="s">
        <v>43</v>
      </c>
      <c r="E62" s="32" t="s">
        <v>51</v>
      </c>
      <c r="F62" s="32" t="s">
        <v>17</v>
      </c>
      <c r="G62" s="32"/>
      <c r="H62" s="33">
        <f>H63+H64</f>
        <v>19825.699999999997</v>
      </c>
      <c r="I62" s="33">
        <f t="shared" ref="I62" si="25">I63+I64</f>
        <v>19760.8</v>
      </c>
      <c r="J62" s="164">
        <f t="shared" si="19"/>
        <v>99.672647119647735</v>
      </c>
    </row>
    <row r="63" spans="1:10" ht="18" hidden="1" customHeight="1">
      <c r="A63" s="30" t="s">
        <v>52</v>
      </c>
      <c r="B63" s="134" t="s">
        <v>16</v>
      </c>
      <c r="C63" s="31">
        <v>980</v>
      </c>
      <c r="D63" s="32" t="s">
        <v>43</v>
      </c>
      <c r="E63" s="32" t="s">
        <v>51</v>
      </c>
      <c r="F63" s="32" t="s">
        <v>17</v>
      </c>
      <c r="G63" s="32" t="s">
        <v>18</v>
      </c>
      <c r="H63" s="107">
        <f>15512.9+453.4-324.2</f>
        <v>15642.099999999999</v>
      </c>
      <c r="I63" s="107">
        <v>15642.1</v>
      </c>
      <c r="J63" s="164">
        <f t="shared" si="19"/>
        <v>100.00000000000003</v>
      </c>
    </row>
    <row r="64" spans="1:10" ht="17.25" hidden="1" customHeight="1">
      <c r="A64" s="30" t="s">
        <v>246</v>
      </c>
      <c r="B64" s="135" t="s">
        <v>20</v>
      </c>
      <c r="C64" s="31">
        <v>980</v>
      </c>
      <c r="D64" s="32" t="s">
        <v>43</v>
      </c>
      <c r="E64" s="32" t="s">
        <v>51</v>
      </c>
      <c r="F64" s="32" t="s">
        <v>17</v>
      </c>
      <c r="G64" s="32" t="s">
        <v>21</v>
      </c>
      <c r="H64" s="107">
        <f>4666.4-453.4-29.4</f>
        <v>4183.6000000000004</v>
      </c>
      <c r="I64" s="107">
        <v>4118.7</v>
      </c>
      <c r="J64" s="164">
        <f t="shared" si="19"/>
        <v>98.448704465054007</v>
      </c>
    </row>
    <row r="65" spans="1:10" ht="31.5" hidden="1" customHeight="1">
      <c r="A65" s="30"/>
      <c r="B65" s="135" t="s">
        <v>307</v>
      </c>
      <c r="C65" s="1">
        <v>980</v>
      </c>
      <c r="D65" s="3" t="s">
        <v>43</v>
      </c>
      <c r="E65" s="3" t="s">
        <v>51</v>
      </c>
      <c r="F65" s="4" t="s">
        <v>28</v>
      </c>
      <c r="G65" s="32"/>
      <c r="H65" s="33">
        <f>H66</f>
        <v>1.2</v>
      </c>
      <c r="I65" s="33">
        <f t="shared" ref="I65" si="26">I66</f>
        <v>1.1000000000000001</v>
      </c>
      <c r="J65" s="164">
        <f t="shared" si="19"/>
        <v>91.666666666666671</v>
      </c>
    </row>
    <row r="66" spans="1:10" ht="18.75" hidden="1" customHeight="1">
      <c r="A66" s="30" t="s">
        <v>53</v>
      </c>
      <c r="B66" s="134" t="s">
        <v>54</v>
      </c>
      <c r="C66" s="1">
        <v>980</v>
      </c>
      <c r="D66" s="3" t="s">
        <v>43</v>
      </c>
      <c r="E66" s="3" t="s">
        <v>51</v>
      </c>
      <c r="F66" s="4" t="s">
        <v>28</v>
      </c>
      <c r="G66" s="4" t="s">
        <v>55</v>
      </c>
      <c r="H66" s="107">
        <v>1.2</v>
      </c>
      <c r="I66" s="107">
        <v>1.1000000000000001</v>
      </c>
      <c r="J66" s="164">
        <f t="shared" si="19"/>
        <v>91.666666666666671</v>
      </c>
    </row>
    <row r="67" spans="1:10" ht="32.25" customHeight="1">
      <c r="A67" s="30"/>
      <c r="B67" s="133" t="s">
        <v>239</v>
      </c>
      <c r="C67" s="31">
        <v>980</v>
      </c>
      <c r="D67" s="32" t="s">
        <v>43</v>
      </c>
      <c r="E67" s="32" t="s">
        <v>51</v>
      </c>
      <c r="F67" s="32" t="s">
        <v>240</v>
      </c>
      <c r="G67" s="32"/>
      <c r="H67" s="33">
        <f>H68</f>
        <v>3115.5</v>
      </c>
      <c r="I67" s="33">
        <f t="shared" ref="I67" si="27">I68</f>
        <v>2941.4</v>
      </c>
      <c r="J67" s="164">
        <f t="shared" si="19"/>
        <v>94.411811908200931</v>
      </c>
    </row>
    <row r="68" spans="1:10" ht="33" customHeight="1">
      <c r="A68" s="30"/>
      <c r="B68" s="133" t="s">
        <v>241</v>
      </c>
      <c r="C68" s="31">
        <v>980</v>
      </c>
      <c r="D68" s="32" t="s">
        <v>43</v>
      </c>
      <c r="E68" s="32" t="s">
        <v>51</v>
      </c>
      <c r="F68" s="32" t="s">
        <v>242</v>
      </c>
      <c r="G68" s="32"/>
      <c r="H68" s="33">
        <f>H69+H74</f>
        <v>3115.5</v>
      </c>
      <c r="I68" s="33">
        <f t="shared" ref="I68" si="28">I69+I74</f>
        <v>2941.4</v>
      </c>
      <c r="J68" s="164">
        <f t="shared" si="19"/>
        <v>94.411811908200931</v>
      </c>
    </row>
    <row r="69" spans="1:10" ht="36.75" hidden="1" customHeight="1">
      <c r="A69" s="30"/>
      <c r="B69" s="133" t="s">
        <v>295</v>
      </c>
      <c r="C69" s="31">
        <v>980</v>
      </c>
      <c r="D69" s="32" t="s">
        <v>43</v>
      </c>
      <c r="E69" s="32" t="s">
        <v>51</v>
      </c>
      <c r="F69" s="32" t="s">
        <v>58</v>
      </c>
      <c r="G69" s="32"/>
      <c r="H69" s="33">
        <f>H70+H71+H72+H73</f>
        <v>1090.4000000000001</v>
      </c>
      <c r="I69" s="33">
        <f t="shared" ref="I69" si="29">I70+I71+I72+I73</f>
        <v>1011.9</v>
      </c>
      <c r="J69" s="164">
        <f t="shared" si="19"/>
        <v>92.800807043286852</v>
      </c>
    </row>
    <row r="70" spans="1:10" ht="15.75" hidden="1" customHeight="1">
      <c r="A70" s="30" t="s">
        <v>56</v>
      </c>
      <c r="B70" s="134" t="s">
        <v>57</v>
      </c>
      <c r="C70" s="31">
        <v>980</v>
      </c>
      <c r="D70" s="32" t="s">
        <v>43</v>
      </c>
      <c r="E70" s="32" t="s">
        <v>51</v>
      </c>
      <c r="F70" s="32" t="s">
        <v>58</v>
      </c>
      <c r="G70" s="32" t="s">
        <v>59</v>
      </c>
      <c r="H70" s="107">
        <f>234.5-50+10</f>
        <v>194.5</v>
      </c>
      <c r="I70" s="107">
        <v>192.3</v>
      </c>
      <c r="J70" s="164">
        <f t="shared" si="19"/>
        <v>98.868894601542422</v>
      </c>
    </row>
    <row r="71" spans="1:10" ht="18.75" hidden="1" customHeight="1">
      <c r="A71" s="30" t="s">
        <v>60</v>
      </c>
      <c r="B71" s="134" t="s">
        <v>27</v>
      </c>
      <c r="C71" s="31">
        <v>980</v>
      </c>
      <c r="D71" s="32" t="s">
        <v>43</v>
      </c>
      <c r="E71" s="32" t="s">
        <v>51</v>
      </c>
      <c r="F71" s="32" t="s">
        <v>58</v>
      </c>
      <c r="G71" s="32" t="s">
        <v>29</v>
      </c>
      <c r="H71" s="107">
        <f>710.2-48.5-50-10</f>
        <v>601.70000000000005</v>
      </c>
      <c r="I71" s="107">
        <v>532</v>
      </c>
      <c r="J71" s="164">
        <f t="shared" si="19"/>
        <v>88.416154229682562</v>
      </c>
    </row>
    <row r="72" spans="1:10" ht="18.75" hidden="1" customHeight="1">
      <c r="A72" s="30" t="s">
        <v>61</v>
      </c>
      <c r="B72" s="134" t="s">
        <v>62</v>
      </c>
      <c r="C72" s="31">
        <v>980</v>
      </c>
      <c r="D72" s="32" t="s">
        <v>43</v>
      </c>
      <c r="E72" s="32" t="s">
        <v>51</v>
      </c>
      <c r="F72" s="32" t="s">
        <v>58</v>
      </c>
      <c r="G72" s="32" t="s">
        <v>63</v>
      </c>
      <c r="H72" s="107">
        <f>137-23.6+126.9</f>
        <v>240.3</v>
      </c>
      <c r="I72" s="107">
        <v>234.6</v>
      </c>
      <c r="J72" s="164">
        <f t="shared" si="19"/>
        <v>97.627965043695369</v>
      </c>
    </row>
    <row r="73" spans="1:10" ht="18.75" hidden="1" customHeight="1">
      <c r="A73" s="30" t="s">
        <v>64</v>
      </c>
      <c r="B73" s="134" t="s">
        <v>65</v>
      </c>
      <c r="C73" s="31">
        <v>980</v>
      </c>
      <c r="D73" s="32" t="s">
        <v>43</v>
      </c>
      <c r="E73" s="32" t="s">
        <v>51</v>
      </c>
      <c r="F73" s="32" t="s">
        <v>58</v>
      </c>
      <c r="G73" s="32" t="s">
        <v>66</v>
      </c>
      <c r="H73" s="107">
        <f>68.9-15</f>
        <v>53.900000000000006</v>
      </c>
      <c r="I73" s="107">
        <v>53</v>
      </c>
      <c r="J73" s="164">
        <f t="shared" si="19"/>
        <v>98.330241187384033</v>
      </c>
    </row>
    <row r="74" spans="1:10" ht="33.75" hidden="1" customHeight="1">
      <c r="A74" s="30"/>
      <c r="B74" s="133" t="s">
        <v>292</v>
      </c>
      <c r="C74" s="31">
        <v>980</v>
      </c>
      <c r="D74" s="32" t="s">
        <v>43</v>
      </c>
      <c r="E74" s="32" t="s">
        <v>51</v>
      </c>
      <c r="F74" s="32" t="s">
        <v>41</v>
      </c>
      <c r="G74" s="32"/>
      <c r="H74" s="33">
        <f>SUM(H75:H82)</f>
        <v>2025.1000000000001</v>
      </c>
      <c r="I74" s="33">
        <f t="shared" ref="I74" si="30">SUM(I75:I82)</f>
        <v>1929.5</v>
      </c>
      <c r="J74" s="164">
        <f t="shared" si="19"/>
        <v>95.279245469359523</v>
      </c>
    </row>
    <row r="75" spans="1:10" ht="18.75" hidden="1" customHeight="1">
      <c r="A75" s="30" t="s">
        <v>67</v>
      </c>
      <c r="B75" s="134" t="s">
        <v>57</v>
      </c>
      <c r="C75" s="31">
        <v>980</v>
      </c>
      <c r="D75" s="32" t="s">
        <v>43</v>
      </c>
      <c r="E75" s="32" t="s">
        <v>51</v>
      </c>
      <c r="F75" s="32" t="s">
        <v>41</v>
      </c>
      <c r="G75" s="32" t="s">
        <v>59</v>
      </c>
      <c r="H75" s="107">
        <v>25</v>
      </c>
      <c r="I75" s="107">
        <v>25</v>
      </c>
      <c r="J75" s="164">
        <f t="shared" si="19"/>
        <v>100</v>
      </c>
    </row>
    <row r="76" spans="1:10" ht="18.75" hidden="1" customHeight="1">
      <c r="A76" s="30" t="s">
        <v>68</v>
      </c>
      <c r="B76" s="135" t="s">
        <v>69</v>
      </c>
      <c r="C76" s="31">
        <v>980</v>
      </c>
      <c r="D76" s="32" t="s">
        <v>43</v>
      </c>
      <c r="E76" s="32" t="s">
        <v>51</v>
      </c>
      <c r="F76" s="32" t="s">
        <v>41</v>
      </c>
      <c r="G76" s="32" t="s">
        <v>70</v>
      </c>
      <c r="H76" s="107">
        <f>45.5-2.6</f>
        <v>42.9</v>
      </c>
      <c r="I76" s="107">
        <v>42.9</v>
      </c>
      <c r="J76" s="164">
        <f t="shared" si="19"/>
        <v>100</v>
      </c>
    </row>
    <row r="77" spans="1:10" ht="18.75" hidden="1" customHeight="1">
      <c r="A77" s="30" t="s">
        <v>71</v>
      </c>
      <c r="B77" s="134" t="s">
        <v>72</v>
      </c>
      <c r="C77" s="31">
        <v>980</v>
      </c>
      <c r="D77" s="32" t="s">
        <v>43</v>
      </c>
      <c r="E77" s="32" t="s">
        <v>51</v>
      </c>
      <c r="F77" s="32" t="s">
        <v>41</v>
      </c>
      <c r="G77" s="32" t="s">
        <v>73</v>
      </c>
      <c r="H77" s="107">
        <f>445.9-200</f>
        <v>245.89999999999998</v>
      </c>
      <c r="I77" s="107">
        <v>236.7</v>
      </c>
      <c r="J77" s="164">
        <f t="shared" si="19"/>
        <v>96.258641724278178</v>
      </c>
    </row>
    <row r="78" spans="1:10" ht="18.75" hidden="1" customHeight="1">
      <c r="A78" s="30" t="s">
        <v>74</v>
      </c>
      <c r="B78" s="134" t="s">
        <v>75</v>
      </c>
      <c r="C78" s="31">
        <v>980</v>
      </c>
      <c r="D78" s="32" t="s">
        <v>43</v>
      </c>
      <c r="E78" s="32" t="s">
        <v>51</v>
      </c>
      <c r="F78" s="32" t="s">
        <v>41</v>
      </c>
      <c r="G78" s="32" t="s">
        <v>76</v>
      </c>
      <c r="H78" s="107">
        <v>175.1</v>
      </c>
      <c r="I78" s="107">
        <v>175</v>
      </c>
      <c r="J78" s="164">
        <f t="shared" si="19"/>
        <v>99.942889777270139</v>
      </c>
    </row>
    <row r="79" spans="1:10" s="9" customFormat="1" ht="16.5" hidden="1">
      <c r="A79" s="30" t="s">
        <v>77</v>
      </c>
      <c r="B79" s="134" t="s">
        <v>78</v>
      </c>
      <c r="C79" s="31">
        <v>980</v>
      </c>
      <c r="D79" s="32" t="s">
        <v>43</v>
      </c>
      <c r="E79" s="32" t="s">
        <v>51</v>
      </c>
      <c r="F79" s="32" t="s">
        <v>41</v>
      </c>
      <c r="G79" s="32" t="s">
        <v>79</v>
      </c>
      <c r="H79" s="107">
        <f>567.8-20-200</f>
        <v>347.79999999999995</v>
      </c>
      <c r="I79" s="107">
        <v>325</v>
      </c>
      <c r="J79" s="164">
        <f t="shared" si="19"/>
        <v>93.444508338125374</v>
      </c>
    </row>
    <row r="80" spans="1:10" s="9" customFormat="1" ht="16.5" hidden="1">
      <c r="A80" s="30" t="s">
        <v>80</v>
      </c>
      <c r="B80" s="134" t="s">
        <v>27</v>
      </c>
      <c r="C80" s="31">
        <v>980</v>
      </c>
      <c r="D80" s="32" t="s">
        <v>43</v>
      </c>
      <c r="E80" s="32" t="s">
        <v>51</v>
      </c>
      <c r="F80" s="32" t="s">
        <v>41</v>
      </c>
      <c r="G80" s="32" t="s">
        <v>29</v>
      </c>
      <c r="H80" s="107">
        <f>437.6+149+405.5-300.3</f>
        <v>691.8</v>
      </c>
      <c r="I80" s="107">
        <v>656.8</v>
      </c>
      <c r="J80" s="164">
        <f t="shared" si="19"/>
        <v>94.940734316276377</v>
      </c>
    </row>
    <row r="81" spans="1:10" s="9" customFormat="1" ht="16.5" hidden="1">
      <c r="A81" s="30" t="s">
        <v>81</v>
      </c>
      <c r="B81" s="134" t="s">
        <v>62</v>
      </c>
      <c r="C81" s="31">
        <v>980</v>
      </c>
      <c r="D81" s="32" t="s">
        <v>43</v>
      </c>
      <c r="E81" s="32" t="s">
        <v>51</v>
      </c>
      <c r="F81" s="32" t="s">
        <v>41</v>
      </c>
      <c r="G81" s="32" t="s">
        <v>63</v>
      </c>
      <c r="H81" s="107">
        <f>130+4.2</f>
        <v>134.19999999999999</v>
      </c>
      <c r="I81" s="107">
        <v>131.69999999999999</v>
      </c>
      <c r="J81" s="164">
        <f t="shared" si="19"/>
        <v>98.13710879284649</v>
      </c>
    </row>
    <row r="82" spans="1:10" s="9" customFormat="1" ht="16.5" hidden="1">
      <c r="A82" s="30" t="s">
        <v>82</v>
      </c>
      <c r="B82" s="134" t="s">
        <v>65</v>
      </c>
      <c r="C82" s="31">
        <v>980</v>
      </c>
      <c r="D82" s="32" t="s">
        <v>43</v>
      </c>
      <c r="E82" s="32" t="s">
        <v>51</v>
      </c>
      <c r="F82" s="32" t="s">
        <v>41</v>
      </c>
      <c r="G82" s="32" t="s">
        <v>66</v>
      </c>
      <c r="H82" s="107">
        <f>416.6-4.2-50</f>
        <v>362.40000000000003</v>
      </c>
      <c r="I82" s="107">
        <v>336.4</v>
      </c>
      <c r="J82" s="164">
        <f t="shared" si="19"/>
        <v>92.825607064017646</v>
      </c>
    </row>
    <row r="83" spans="1:10" s="9" customFormat="1" ht="16.5">
      <c r="A83" s="30"/>
      <c r="B83" s="133" t="s">
        <v>247</v>
      </c>
      <c r="C83" s="31">
        <v>980</v>
      </c>
      <c r="D83" s="32" t="s">
        <v>43</v>
      </c>
      <c r="E83" s="32" t="s">
        <v>51</v>
      </c>
      <c r="F83" s="32" t="s">
        <v>248</v>
      </c>
      <c r="G83" s="32"/>
      <c r="H83" s="33">
        <f>H84</f>
        <v>22.9</v>
      </c>
      <c r="I83" s="33">
        <f t="shared" ref="I83" si="31">I84</f>
        <v>21.2</v>
      </c>
      <c r="J83" s="164">
        <f t="shared" si="19"/>
        <v>92.576419213973807</v>
      </c>
    </row>
    <row r="84" spans="1:10" s="9" customFormat="1" ht="16.5">
      <c r="A84" s="30"/>
      <c r="B84" s="133" t="s">
        <v>249</v>
      </c>
      <c r="C84" s="31">
        <v>980</v>
      </c>
      <c r="D84" s="32" t="s">
        <v>43</v>
      </c>
      <c r="E84" s="32" t="s">
        <v>51</v>
      </c>
      <c r="F84" s="32" t="s">
        <v>250</v>
      </c>
      <c r="G84" s="32"/>
      <c r="H84" s="33">
        <f>H85+H87</f>
        <v>22.9</v>
      </c>
      <c r="I84" s="33">
        <f t="shared" ref="I84" si="32">I85+I87</f>
        <v>21.2</v>
      </c>
      <c r="J84" s="164">
        <f t="shared" si="19"/>
        <v>92.576419213973807</v>
      </c>
    </row>
    <row r="85" spans="1:10" s="9" customFormat="1" ht="16.5" hidden="1">
      <c r="A85" s="30"/>
      <c r="B85" s="133" t="s">
        <v>297</v>
      </c>
      <c r="C85" s="31">
        <v>980</v>
      </c>
      <c r="D85" s="32" t="s">
        <v>43</v>
      </c>
      <c r="E85" s="32" t="s">
        <v>51</v>
      </c>
      <c r="F85" s="32" t="s">
        <v>84</v>
      </c>
      <c r="G85" s="32"/>
      <c r="H85" s="33">
        <f>H86</f>
        <v>4.2</v>
      </c>
      <c r="I85" s="33">
        <f t="shared" ref="I85" si="33">I86</f>
        <v>2.5</v>
      </c>
      <c r="J85" s="164">
        <f t="shared" si="19"/>
        <v>59.523809523809526</v>
      </c>
    </row>
    <row r="86" spans="1:10" s="9" customFormat="1" ht="16.5" hidden="1">
      <c r="A86" s="30" t="s">
        <v>83</v>
      </c>
      <c r="B86" s="135" t="s">
        <v>36</v>
      </c>
      <c r="C86" s="31">
        <v>980</v>
      </c>
      <c r="D86" s="32" t="s">
        <v>43</v>
      </c>
      <c r="E86" s="32" t="s">
        <v>51</v>
      </c>
      <c r="F86" s="32" t="s">
        <v>84</v>
      </c>
      <c r="G86" s="32" t="s">
        <v>85</v>
      </c>
      <c r="H86" s="107">
        <v>4.2</v>
      </c>
      <c r="I86" s="107">
        <v>2.5</v>
      </c>
      <c r="J86" s="164">
        <f t="shared" si="19"/>
        <v>59.523809523809526</v>
      </c>
    </row>
    <row r="87" spans="1:10" s="9" customFormat="1" ht="16.5" hidden="1">
      <c r="A87" s="30"/>
      <c r="B87" s="133" t="s">
        <v>296</v>
      </c>
      <c r="C87" s="31">
        <v>980</v>
      </c>
      <c r="D87" s="32" t="s">
        <v>43</v>
      </c>
      <c r="E87" s="32" t="s">
        <v>51</v>
      </c>
      <c r="F87" s="32" t="s">
        <v>87</v>
      </c>
      <c r="G87" s="32"/>
      <c r="H87" s="33">
        <f>H88</f>
        <v>18.7</v>
      </c>
      <c r="I87" s="33">
        <f t="shared" ref="I87" si="34">I88</f>
        <v>18.7</v>
      </c>
      <c r="J87" s="164">
        <f t="shared" si="19"/>
        <v>100</v>
      </c>
    </row>
    <row r="88" spans="1:10" s="9" customFormat="1" ht="16.5" hidden="1">
      <c r="A88" s="30" t="s">
        <v>86</v>
      </c>
      <c r="B88" s="135" t="s">
        <v>36</v>
      </c>
      <c r="C88" s="31">
        <v>980</v>
      </c>
      <c r="D88" s="32" t="s">
        <v>43</v>
      </c>
      <c r="E88" s="32" t="s">
        <v>51</v>
      </c>
      <c r="F88" s="32" t="s">
        <v>87</v>
      </c>
      <c r="G88" s="32" t="s">
        <v>85</v>
      </c>
      <c r="H88" s="107">
        <v>18.7</v>
      </c>
      <c r="I88" s="107">
        <v>18.7</v>
      </c>
      <c r="J88" s="164">
        <f t="shared" si="19"/>
        <v>100</v>
      </c>
    </row>
    <row r="89" spans="1:10" s="9" customFormat="1" ht="31.5">
      <c r="A89" s="68" t="s">
        <v>88</v>
      </c>
      <c r="B89" s="142" t="s">
        <v>89</v>
      </c>
      <c r="C89" s="69">
        <v>980</v>
      </c>
      <c r="D89" s="70" t="s">
        <v>43</v>
      </c>
      <c r="E89" s="70" t="s">
        <v>90</v>
      </c>
      <c r="F89" s="70"/>
      <c r="G89" s="70"/>
      <c r="H89" s="71">
        <f>H90</f>
        <v>20220</v>
      </c>
      <c r="I89" s="71">
        <f t="shared" ref="I89:I92" si="35">I90</f>
        <v>20220</v>
      </c>
      <c r="J89" s="170">
        <f t="shared" si="19"/>
        <v>100</v>
      </c>
    </row>
    <row r="90" spans="1:10" ht="35.25" customHeight="1">
      <c r="A90" s="30"/>
      <c r="B90" s="133" t="s">
        <v>251</v>
      </c>
      <c r="C90" s="31">
        <v>980</v>
      </c>
      <c r="D90" s="32" t="s">
        <v>43</v>
      </c>
      <c r="E90" s="32" t="s">
        <v>90</v>
      </c>
      <c r="F90" s="32" t="s">
        <v>252</v>
      </c>
      <c r="G90" s="32"/>
      <c r="H90" s="33">
        <f>H91</f>
        <v>20220</v>
      </c>
      <c r="I90" s="33">
        <f t="shared" si="35"/>
        <v>20220</v>
      </c>
      <c r="J90" s="164">
        <f t="shared" si="19"/>
        <v>100</v>
      </c>
    </row>
    <row r="91" spans="1:10" s="72" customFormat="1" ht="16.5">
      <c r="A91" s="30"/>
      <c r="B91" s="133" t="s">
        <v>253</v>
      </c>
      <c r="C91" s="31">
        <v>980</v>
      </c>
      <c r="D91" s="32" t="s">
        <v>43</v>
      </c>
      <c r="E91" s="32" t="s">
        <v>90</v>
      </c>
      <c r="F91" s="32" t="s">
        <v>254</v>
      </c>
      <c r="G91" s="32"/>
      <c r="H91" s="33">
        <f>H92</f>
        <v>20220</v>
      </c>
      <c r="I91" s="33">
        <f t="shared" si="35"/>
        <v>20220</v>
      </c>
      <c r="J91" s="164">
        <f t="shared" si="19"/>
        <v>100</v>
      </c>
    </row>
    <row r="92" spans="1:10" s="9" customFormat="1" ht="32.25" hidden="1" customHeight="1">
      <c r="A92" s="30"/>
      <c r="B92" s="133" t="s">
        <v>298</v>
      </c>
      <c r="C92" s="31">
        <v>980</v>
      </c>
      <c r="D92" s="32" t="s">
        <v>43</v>
      </c>
      <c r="E92" s="32" t="s">
        <v>90</v>
      </c>
      <c r="F92" s="32" t="s">
        <v>92</v>
      </c>
      <c r="G92" s="32"/>
      <c r="H92" s="33">
        <f>H93</f>
        <v>20220</v>
      </c>
      <c r="I92" s="33">
        <f t="shared" si="35"/>
        <v>20220</v>
      </c>
      <c r="J92" s="164">
        <f t="shared" si="19"/>
        <v>100</v>
      </c>
    </row>
    <row r="93" spans="1:10" s="9" customFormat="1" ht="18.75" hidden="1" customHeight="1">
      <c r="A93" s="30" t="s">
        <v>91</v>
      </c>
      <c r="B93" s="134" t="s">
        <v>62</v>
      </c>
      <c r="C93" s="31">
        <v>980</v>
      </c>
      <c r="D93" s="32" t="s">
        <v>43</v>
      </c>
      <c r="E93" s="32" t="s">
        <v>90</v>
      </c>
      <c r="F93" s="32" t="s">
        <v>92</v>
      </c>
      <c r="G93" s="32" t="s">
        <v>63</v>
      </c>
      <c r="H93" s="107">
        <v>20220</v>
      </c>
      <c r="I93" s="107">
        <v>20220</v>
      </c>
      <c r="J93" s="164">
        <f t="shared" si="19"/>
        <v>100</v>
      </c>
    </row>
    <row r="94" spans="1:10" s="9" customFormat="1" ht="50.25" customHeight="1">
      <c r="A94" s="68" t="s">
        <v>336</v>
      </c>
      <c r="B94" s="142" t="s">
        <v>337</v>
      </c>
      <c r="C94" s="69">
        <v>980</v>
      </c>
      <c r="D94" s="70" t="s">
        <v>43</v>
      </c>
      <c r="E94" s="70" t="s">
        <v>338</v>
      </c>
      <c r="F94" s="70"/>
      <c r="G94" s="70"/>
      <c r="H94" s="71">
        <f>H95</f>
        <v>99.3</v>
      </c>
      <c r="I94" s="71">
        <f t="shared" ref="I94:I97" si="36">I95</f>
        <v>99.3</v>
      </c>
      <c r="J94" s="170">
        <f t="shared" si="19"/>
        <v>100</v>
      </c>
    </row>
    <row r="95" spans="1:10" ht="35.25" customHeight="1">
      <c r="A95" s="30"/>
      <c r="B95" s="133" t="s">
        <v>239</v>
      </c>
      <c r="C95" s="31">
        <v>980</v>
      </c>
      <c r="D95" s="32" t="s">
        <v>43</v>
      </c>
      <c r="E95" s="32" t="s">
        <v>338</v>
      </c>
      <c r="F95" s="32" t="s">
        <v>240</v>
      </c>
      <c r="G95" s="32"/>
      <c r="H95" s="33">
        <f>H96</f>
        <v>99.3</v>
      </c>
      <c r="I95" s="33">
        <f t="shared" si="36"/>
        <v>99.3</v>
      </c>
      <c r="J95" s="164">
        <f t="shared" si="19"/>
        <v>100</v>
      </c>
    </row>
    <row r="96" spans="1:10" s="72" customFormat="1" ht="31.5">
      <c r="A96" s="30"/>
      <c r="B96" s="133" t="s">
        <v>241</v>
      </c>
      <c r="C96" s="31">
        <v>980</v>
      </c>
      <c r="D96" s="32" t="s">
        <v>43</v>
      </c>
      <c r="E96" s="32" t="s">
        <v>338</v>
      </c>
      <c r="F96" s="32" t="s">
        <v>242</v>
      </c>
      <c r="G96" s="32"/>
      <c r="H96" s="33">
        <f>H97</f>
        <v>99.3</v>
      </c>
      <c r="I96" s="33">
        <f t="shared" si="36"/>
        <v>99.3</v>
      </c>
      <c r="J96" s="164">
        <f t="shared" si="19"/>
        <v>100</v>
      </c>
    </row>
    <row r="97" spans="1:10" s="9" customFormat="1" ht="32.25" hidden="1" customHeight="1">
      <c r="A97" s="30"/>
      <c r="B97" s="133" t="s">
        <v>292</v>
      </c>
      <c r="C97" s="31">
        <v>980</v>
      </c>
      <c r="D97" s="32" t="s">
        <v>43</v>
      </c>
      <c r="E97" s="32" t="s">
        <v>338</v>
      </c>
      <c r="F97" s="32" t="s">
        <v>41</v>
      </c>
      <c r="G97" s="32"/>
      <c r="H97" s="33">
        <f>H98</f>
        <v>99.3</v>
      </c>
      <c r="I97" s="33">
        <f t="shared" si="36"/>
        <v>99.3</v>
      </c>
      <c r="J97" s="164">
        <f t="shared" si="19"/>
        <v>100</v>
      </c>
    </row>
    <row r="98" spans="1:10" s="9" customFormat="1" ht="18.75" hidden="1" customHeight="1">
      <c r="A98" s="30" t="s">
        <v>339</v>
      </c>
      <c r="B98" s="134" t="s">
        <v>27</v>
      </c>
      <c r="C98" s="31">
        <v>980</v>
      </c>
      <c r="D98" s="32" t="s">
        <v>43</v>
      </c>
      <c r="E98" s="32" t="s">
        <v>338</v>
      </c>
      <c r="F98" s="32" t="s">
        <v>41</v>
      </c>
      <c r="G98" s="32" t="s">
        <v>29</v>
      </c>
      <c r="H98" s="107">
        <v>99.3</v>
      </c>
      <c r="I98" s="107">
        <v>99.3</v>
      </c>
      <c r="J98" s="164">
        <f t="shared" si="19"/>
        <v>100</v>
      </c>
    </row>
    <row r="99" spans="1:10" s="9" customFormat="1" ht="37.5" customHeight="1">
      <c r="A99" s="68" t="s">
        <v>255</v>
      </c>
      <c r="B99" s="142" t="s">
        <v>299</v>
      </c>
      <c r="C99" s="69">
        <v>980</v>
      </c>
      <c r="D99" s="70" t="s">
        <v>43</v>
      </c>
      <c r="E99" s="70" t="s">
        <v>256</v>
      </c>
      <c r="F99" s="70"/>
      <c r="G99" s="70"/>
      <c r="H99" s="71">
        <f>H100</f>
        <v>5.3</v>
      </c>
      <c r="I99" s="176">
        <f t="shared" ref="I99" si="37">I100</f>
        <v>0</v>
      </c>
      <c r="J99" s="177">
        <f t="shared" si="19"/>
        <v>0</v>
      </c>
    </row>
    <row r="100" spans="1:10" s="9" customFormat="1" ht="31.5">
      <c r="A100" s="30"/>
      <c r="B100" s="133" t="s">
        <v>239</v>
      </c>
      <c r="C100" s="31">
        <v>980</v>
      </c>
      <c r="D100" s="32" t="s">
        <v>43</v>
      </c>
      <c r="E100" s="32" t="s">
        <v>256</v>
      </c>
      <c r="F100" s="32" t="s">
        <v>240</v>
      </c>
      <c r="G100" s="32"/>
      <c r="H100" s="33">
        <f t="shared" ref="H100:I102" si="38">H101</f>
        <v>5.3</v>
      </c>
      <c r="I100" s="174">
        <f t="shared" si="38"/>
        <v>0</v>
      </c>
      <c r="J100" s="175">
        <f t="shared" si="19"/>
        <v>0</v>
      </c>
    </row>
    <row r="101" spans="1:10" s="73" customFormat="1" ht="32.25" customHeight="1">
      <c r="A101" s="30"/>
      <c r="B101" s="133" t="s">
        <v>241</v>
      </c>
      <c r="C101" s="31">
        <v>980</v>
      </c>
      <c r="D101" s="32" t="s">
        <v>43</v>
      </c>
      <c r="E101" s="32" t="s">
        <v>256</v>
      </c>
      <c r="F101" s="32" t="s">
        <v>242</v>
      </c>
      <c r="G101" s="32"/>
      <c r="H101" s="33">
        <f>H102</f>
        <v>5.3</v>
      </c>
      <c r="I101" s="174">
        <f t="shared" si="38"/>
        <v>0</v>
      </c>
      <c r="J101" s="175">
        <f t="shared" si="19"/>
        <v>0</v>
      </c>
    </row>
    <row r="102" spans="1:10" s="9" customFormat="1" ht="31.5" hidden="1" customHeight="1">
      <c r="A102" s="30"/>
      <c r="B102" s="133" t="s">
        <v>292</v>
      </c>
      <c r="C102" s="31">
        <v>980</v>
      </c>
      <c r="D102" s="32" t="s">
        <v>43</v>
      </c>
      <c r="E102" s="32" t="s">
        <v>256</v>
      </c>
      <c r="F102" s="32" t="s">
        <v>41</v>
      </c>
      <c r="G102" s="32"/>
      <c r="H102" s="33">
        <f>H103</f>
        <v>5.3</v>
      </c>
      <c r="I102" s="174">
        <f t="shared" si="38"/>
        <v>0</v>
      </c>
      <c r="J102" s="175">
        <f t="shared" si="19"/>
        <v>0</v>
      </c>
    </row>
    <row r="103" spans="1:10" s="9" customFormat="1" ht="18" hidden="1" customHeight="1">
      <c r="A103" s="30" t="s">
        <v>257</v>
      </c>
      <c r="B103" s="134" t="s">
        <v>57</v>
      </c>
      <c r="C103" s="31">
        <v>980</v>
      </c>
      <c r="D103" s="32" t="s">
        <v>43</v>
      </c>
      <c r="E103" s="32" t="s">
        <v>256</v>
      </c>
      <c r="F103" s="32" t="s">
        <v>41</v>
      </c>
      <c r="G103" s="32" t="s">
        <v>59</v>
      </c>
      <c r="H103" s="107">
        <v>5.3</v>
      </c>
      <c r="I103" s="159">
        <v>0</v>
      </c>
      <c r="J103" s="175">
        <f t="shared" si="19"/>
        <v>0</v>
      </c>
    </row>
    <row r="104" spans="1:10" s="9" customFormat="1" ht="18.75" customHeight="1">
      <c r="A104" s="64" t="s">
        <v>22</v>
      </c>
      <c r="B104" s="141" t="s">
        <v>93</v>
      </c>
      <c r="C104" s="65">
        <v>980</v>
      </c>
      <c r="D104" s="66" t="s">
        <v>94</v>
      </c>
      <c r="E104" s="66"/>
      <c r="F104" s="66"/>
      <c r="G104" s="66"/>
      <c r="H104" s="67">
        <f>H105</f>
        <v>1673</v>
      </c>
      <c r="I104" s="178">
        <f t="shared" ref="I104:I107" si="39">I105</f>
        <v>0</v>
      </c>
      <c r="J104" s="179">
        <f>I104/H104*100</f>
        <v>0</v>
      </c>
    </row>
    <row r="105" spans="1:10" s="73" customFormat="1" ht="18.75" customHeight="1">
      <c r="A105" s="26" t="s">
        <v>24</v>
      </c>
      <c r="B105" s="132" t="s">
        <v>258</v>
      </c>
      <c r="C105" s="27">
        <v>980</v>
      </c>
      <c r="D105" s="28" t="s">
        <v>94</v>
      </c>
      <c r="E105" s="28" t="s">
        <v>95</v>
      </c>
      <c r="F105" s="28"/>
      <c r="G105" s="28"/>
      <c r="H105" s="29">
        <f>H106</f>
        <v>1673</v>
      </c>
      <c r="I105" s="180">
        <f t="shared" si="39"/>
        <v>0</v>
      </c>
      <c r="J105" s="181">
        <f>I105/H105*100</f>
        <v>0</v>
      </c>
    </row>
    <row r="106" spans="1:10" s="9" customFormat="1" ht="16.5">
      <c r="A106" s="30"/>
      <c r="B106" s="133" t="s">
        <v>247</v>
      </c>
      <c r="C106" s="31">
        <v>980</v>
      </c>
      <c r="D106" s="32" t="s">
        <v>94</v>
      </c>
      <c r="E106" s="32" t="s">
        <v>95</v>
      </c>
      <c r="F106" s="32" t="s">
        <v>248</v>
      </c>
      <c r="G106" s="32"/>
      <c r="H106" s="33">
        <f>H107</f>
        <v>1673</v>
      </c>
      <c r="I106" s="174">
        <f t="shared" si="39"/>
        <v>0</v>
      </c>
      <c r="J106" s="175">
        <f>I106/H106*100</f>
        <v>0</v>
      </c>
    </row>
    <row r="107" spans="1:10" s="9" customFormat="1" ht="15.75" customHeight="1">
      <c r="A107" s="30"/>
      <c r="B107" s="133" t="s">
        <v>259</v>
      </c>
      <c r="C107" s="31">
        <v>980</v>
      </c>
      <c r="D107" s="32" t="s">
        <v>94</v>
      </c>
      <c r="E107" s="32" t="s">
        <v>95</v>
      </c>
      <c r="F107" s="32" t="s">
        <v>96</v>
      </c>
      <c r="G107" s="32"/>
      <c r="H107" s="33">
        <f>H108</f>
        <v>1673</v>
      </c>
      <c r="I107" s="174">
        <f t="shared" si="39"/>
        <v>0</v>
      </c>
      <c r="J107" s="175">
        <f>I107/H107*100</f>
        <v>0</v>
      </c>
    </row>
    <row r="108" spans="1:10" s="9" customFormat="1" ht="16.5" hidden="1">
      <c r="A108" s="30" t="s">
        <v>25</v>
      </c>
      <c r="B108" s="135" t="s">
        <v>36</v>
      </c>
      <c r="C108" s="31">
        <v>980</v>
      </c>
      <c r="D108" s="32" t="s">
        <v>94</v>
      </c>
      <c r="E108" s="32" t="s">
        <v>95</v>
      </c>
      <c r="F108" s="32" t="s">
        <v>96</v>
      </c>
      <c r="G108" s="32" t="s">
        <v>85</v>
      </c>
      <c r="H108" s="107">
        <f>1270+403</f>
        <v>1673</v>
      </c>
      <c r="I108" s="159">
        <v>0</v>
      </c>
      <c r="J108" s="175">
        <f t="shared" ref="J108" si="40">I108/H108*100</f>
        <v>0</v>
      </c>
    </row>
    <row r="109" spans="1:10" s="9" customFormat="1">
      <c r="A109" s="64" t="s">
        <v>32</v>
      </c>
      <c r="B109" s="141" t="s">
        <v>260</v>
      </c>
      <c r="C109" s="65">
        <v>980</v>
      </c>
      <c r="D109" s="66" t="s">
        <v>33</v>
      </c>
      <c r="E109" s="66"/>
      <c r="F109" s="66"/>
      <c r="G109" s="66"/>
      <c r="H109" s="67">
        <f>H110+H114+H118</f>
        <v>815</v>
      </c>
      <c r="I109" s="67">
        <f t="shared" ref="I109" si="41">I110+I114+I118</f>
        <v>811.5</v>
      </c>
      <c r="J109" s="169">
        <f>I109/H109*100</f>
        <v>99.570552147239269</v>
      </c>
    </row>
    <row r="110" spans="1:10" s="9" customFormat="1" ht="31.5">
      <c r="A110" s="26" t="s">
        <v>97</v>
      </c>
      <c r="B110" s="132" t="s">
        <v>340</v>
      </c>
      <c r="C110" s="27">
        <v>980</v>
      </c>
      <c r="D110" s="28" t="s">
        <v>33</v>
      </c>
      <c r="E110" s="28" t="s">
        <v>341</v>
      </c>
      <c r="F110" s="28"/>
      <c r="G110" s="28"/>
      <c r="H110" s="29">
        <f>H111</f>
        <v>48</v>
      </c>
      <c r="I110" s="29">
        <f t="shared" ref="I110:I112" si="42">I111</f>
        <v>44.7</v>
      </c>
      <c r="J110" s="172">
        <f>I110/H110*100</f>
        <v>93.125</v>
      </c>
    </row>
    <row r="111" spans="1:10" s="9" customFormat="1" ht="31.5">
      <c r="A111" s="30"/>
      <c r="B111" s="133" t="s">
        <v>239</v>
      </c>
      <c r="C111" s="31">
        <v>980</v>
      </c>
      <c r="D111" s="32" t="s">
        <v>33</v>
      </c>
      <c r="E111" s="32" t="s">
        <v>341</v>
      </c>
      <c r="F111" s="32" t="s">
        <v>240</v>
      </c>
      <c r="G111" s="32"/>
      <c r="H111" s="33">
        <f>H112</f>
        <v>48</v>
      </c>
      <c r="I111" s="33">
        <f t="shared" si="42"/>
        <v>44.7</v>
      </c>
      <c r="J111" s="164">
        <f>I111/H111*100</f>
        <v>93.125</v>
      </c>
    </row>
    <row r="112" spans="1:10" s="9" customFormat="1" ht="30.75" customHeight="1">
      <c r="A112" s="30"/>
      <c r="B112" s="133" t="s">
        <v>241</v>
      </c>
      <c r="C112" s="31">
        <v>980</v>
      </c>
      <c r="D112" s="32" t="s">
        <v>33</v>
      </c>
      <c r="E112" s="32" t="s">
        <v>341</v>
      </c>
      <c r="F112" s="32" t="s">
        <v>242</v>
      </c>
      <c r="G112" s="32"/>
      <c r="H112" s="33">
        <f>H113</f>
        <v>48</v>
      </c>
      <c r="I112" s="33">
        <f t="shared" si="42"/>
        <v>44.7</v>
      </c>
      <c r="J112" s="164">
        <f>I112/H112*100</f>
        <v>93.125</v>
      </c>
    </row>
    <row r="113" spans="1:10" s="9" customFormat="1" ht="16.5" hidden="1">
      <c r="A113" s="30" t="s">
        <v>35</v>
      </c>
      <c r="B113" s="134" t="s">
        <v>27</v>
      </c>
      <c r="C113" s="31">
        <v>980</v>
      </c>
      <c r="D113" s="32" t="s">
        <v>33</v>
      </c>
      <c r="E113" s="32" t="s">
        <v>341</v>
      </c>
      <c r="F113" s="32" t="s">
        <v>41</v>
      </c>
      <c r="G113" s="32" t="s">
        <v>29</v>
      </c>
      <c r="H113" s="107">
        <v>48</v>
      </c>
      <c r="I113" s="107">
        <v>44.7</v>
      </c>
      <c r="J113" s="164">
        <f t="shared" ref="J113:J129" si="43">I113/H113*100</f>
        <v>93.125</v>
      </c>
    </row>
    <row r="114" spans="1:10" s="9" customFormat="1" ht="65.25" customHeight="1">
      <c r="A114" s="26" t="s">
        <v>265</v>
      </c>
      <c r="B114" s="132" t="s">
        <v>261</v>
      </c>
      <c r="C114" s="27">
        <v>980</v>
      </c>
      <c r="D114" s="28" t="s">
        <v>33</v>
      </c>
      <c r="E114" s="28" t="s">
        <v>98</v>
      </c>
      <c r="F114" s="28"/>
      <c r="G114" s="28"/>
      <c r="H114" s="29">
        <f>H115</f>
        <v>695</v>
      </c>
      <c r="I114" s="29">
        <f t="shared" ref="I114:I116" si="44">I115</f>
        <v>694.8</v>
      </c>
      <c r="J114" s="172">
        <f t="shared" si="43"/>
        <v>99.971223021582716</v>
      </c>
    </row>
    <row r="115" spans="1:10" s="9" customFormat="1" ht="33.75" customHeight="1">
      <c r="A115" s="30"/>
      <c r="B115" s="133" t="s">
        <v>262</v>
      </c>
      <c r="C115" s="31">
        <v>980</v>
      </c>
      <c r="D115" s="32" t="s">
        <v>33</v>
      </c>
      <c r="E115" s="32" t="s">
        <v>98</v>
      </c>
      <c r="F115" s="32" t="s">
        <v>263</v>
      </c>
      <c r="G115" s="32"/>
      <c r="H115" s="33">
        <f>H116</f>
        <v>695</v>
      </c>
      <c r="I115" s="33">
        <f t="shared" si="44"/>
        <v>694.8</v>
      </c>
      <c r="J115" s="164">
        <f t="shared" si="43"/>
        <v>99.971223021582716</v>
      </c>
    </row>
    <row r="116" spans="1:10" s="73" customFormat="1" ht="31.5" customHeight="1">
      <c r="A116" s="30"/>
      <c r="B116" s="133" t="s">
        <v>264</v>
      </c>
      <c r="C116" s="31">
        <v>980</v>
      </c>
      <c r="D116" s="32" t="s">
        <v>33</v>
      </c>
      <c r="E116" s="32" t="s">
        <v>98</v>
      </c>
      <c r="F116" s="32" t="s">
        <v>100</v>
      </c>
      <c r="G116" s="32"/>
      <c r="H116" s="33">
        <f>H117</f>
        <v>695</v>
      </c>
      <c r="I116" s="33">
        <f t="shared" si="44"/>
        <v>694.8</v>
      </c>
      <c r="J116" s="164">
        <f t="shared" si="43"/>
        <v>99.971223021582716</v>
      </c>
    </row>
    <row r="117" spans="1:10" s="9" customFormat="1" ht="30.75" hidden="1" customHeight="1">
      <c r="A117" s="30" t="s">
        <v>267</v>
      </c>
      <c r="B117" s="133" t="s">
        <v>99</v>
      </c>
      <c r="C117" s="31">
        <v>980</v>
      </c>
      <c r="D117" s="32" t="s">
        <v>33</v>
      </c>
      <c r="E117" s="32" t="s">
        <v>98</v>
      </c>
      <c r="F117" s="32" t="s">
        <v>100</v>
      </c>
      <c r="G117" s="32" t="s">
        <v>58</v>
      </c>
      <c r="H117" s="107">
        <v>695</v>
      </c>
      <c r="I117" s="107">
        <v>694.8</v>
      </c>
      <c r="J117" s="164">
        <f t="shared" si="43"/>
        <v>99.971223021582716</v>
      </c>
    </row>
    <row r="118" spans="1:10" s="9" customFormat="1" ht="30.75" customHeight="1">
      <c r="A118" s="26" t="s">
        <v>342</v>
      </c>
      <c r="B118" s="132" t="s">
        <v>266</v>
      </c>
      <c r="C118" s="27">
        <v>980</v>
      </c>
      <c r="D118" s="28" t="s">
        <v>33</v>
      </c>
      <c r="E118" s="28" t="s">
        <v>34</v>
      </c>
      <c r="F118" s="28"/>
      <c r="G118" s="28"/>
      <c r="H118" s="29">
        <f>H119</f>
        <v>72</v>
      </c>
      <c r="I118" s="29">
        <f t="shared" ref="I118:I121" si="45">I119</f>
        <v>72</v>
      </c>
      <c r="J118" s="172">
        <f t="shared" si="43"/>
        <v>100</v>
      </c>
    </row>
    <row r="119" spans="1:10" s="9" customFormat="1" ht="16.5" customHeight="1">
      <c r="A119" s="30"/>
      <c r="B119" s="133" t="s">
        <v>247</v>
      </c>
      <c r="C119" s="31">
        <v>980</v>
      </c>
      <c r="D119" s="32" t="s">
        <v>33</v>
      </c>
      <c r="E119" s="32" t="s">
        <v>34</v>
      </c>
      <c r="F119" s="32" t="s">
        <v>248</v>
      </c>
      <c r="G119" s="32"/>
      <c r="H119" s="33">
        <f>H120</f>
        <v>72</v>
      </c>
      <c r="I119" s="33">
        <f t="shared" si="45"/>
        <v>72</v>
      </c>
      <c r="J119" s="164">
        <f t="shared" si="43"/>
        <v>100</v>
      </c>
    </row>
    <row r="120" spans="1:10" s="9" customFormat="1" ht="18.75" customHeight="1">
      <c r="A120" s="30"/>
      <c r="B120" s="133" t="s">
        <v>249</v>
      </c>
      <c r="C120" s="31">
        <v>980</v>
      </c>
      <c r="D120" s="32" t="s">
        <v>33</v>
      </c>
      <c r="E120" s="32" t="s">
        <v>34</v>
      </c>
      <c r="F120" s="32" t="s">
        <v>250</v>
      </c>
      <c r="G120" s="32"/>
      <c r="H120" s="33">
        <f>H121</f>
        <v>72</v>
      </c>
      <c r="I120" s="33">
        <f t="shared" si="45"/>
        <v>72</v>
      </c>
      <c r="J120" s="164">
        <f t="shared" si="43"/>
        <v>100</v>
      </c>
    </row>
    <row r="121" spans="1:10" s="9" customFormat="1" ht="18.75" hidden="1" customHeight="1">
      <c r="A121" s="30"/>
      <c r="B121" s="133" t="s">
        <v>296</v>
      </c>
      <c r="C121" s="31">
        <v>980</v>
      </c>
      <c r="D121" s="32" t="s">
        <v>33</v>
      </c>
      <c r="E121" s="32" t="s">
        <v>34</v>
      </c>
      <c r="F121" s="32" t="s">
        <v>87</v>
      </c>
      <c r="G121" s="32"/>
      <c r="H121" s="33">
        <f>H122</f>
        <v>72</v>
      </c>
      <c r="I121" s="33">
        <f t="shared" si="45"/>
        <v>72</v>
      </c>
      <c r="J121" s="164">
        <f t="shared" si="43"/>
        <v>100</v>
      </c>
    </row>
    <row r="122" spans="1:10" s="9" customFormat="1" ht="18.75" hidden="1" customHeight="1">
      <c r="A122" s="30" t="s">
        <v>343</v>
      </c>
      <c r="B122" s="135" t="s">
        <v>36</v>
      </c>
      <c r="C122" s="31">
        <v>980</v>
      </c>
      <c r="D122" s="32" t="s">
        <v>33</v>
      </c>
      <c r="E122" s="32" t="s">
        <v>34</v>
      </c>
      <c r="F122" s="32" t="s">
        <v>87</v>
      </c>
      <c r="G122" s="32" t="s">
        <v>85</v>
      </c>
      <c r="H122" s="107">
        <v>72</v>
      </c>
      <c r="I122" s="107">
        <v>72</v>
      </c>
      <c r="J122" s="164">
        <f t="shared" si="43"/>
        <v>100</v>
      </c>
    </row>
    <row r="123" spans="1:10" s="55" customFormat="1" ht="24" customHeight="1">
      <c r="A123" s="60" t="s">
        <v>101</v>
      </c>
      <c r="B123" s="140" t="s">
        <v>102</v>
      </c>
      <c r="C123" s="61">
        <v>980</v>
      </c>
      <c r="D123" s="62" t="s">
        <v>103</v>
      </c>
      <c r="E123" s="62"/>
      <c r="F123" s="62"/>
      <c r="G123" s="62"/>
      <c r="H123" s="63">
        <f>H124</f>
        <v>58</v>
      </c>
      <c r="I123" s="63">
        <f t="shared" ref="I123:I127" si="46">I124</f>
        <v>50</v>
      </c>
      <c r="J123" s="168">
        <f t="shared" si="43"/>
        <v>86.206896551724128</v>
      </c>
    </row>
    <row r="124" spans="1:10" s="55" customFormat="1" ht="35.25" customHeight="1">
      <c r="A124" s="64" t="s">
        <v>104</v>
      </c>
      <c r="B124" s="141" t="s">
        <v>105</v>
      </c>
      <c r="C124" s="65">
        <v>980</v>
      </c>
      <c r="D124" s="66" t="s">
        <v>106</v>
      </c>
      <c r="E124" s="66"/>
      <c r="F124" s="66"/>
      <c r="G124" s="66"/>
      <c r="H124" s="67">
        <f>H125</f>
        <v>58</v>
      </c>
      <c r="I124" s="67">
        <f t="shared" si="46"/>
        <v>50</v>
      </c>
      <c r="J124" s="169">
        <f t="shared" si="43"/>
        <v>86.206896551724128</v>
      </c>
    </row>
    <row r="125" spans="1:10" s="72" customFormat="1" ht="65.25" customHeight="1">
      <c r="A125" s="26" t="s">
        <v>107</v>
      </c>
      <c r="B125" s="157" t="s">
        <v>327</v>
      </c>
      <c r="C125" s="27">
        <v>980</v>
      </c>
      <c r="D125" s="28" t="s">
        <v>106</v>
      </c>
      <c r="E125" s="28" t="s">
        <v>110</v>
      </c>
      <c r="F125" s="28"/>
      <c r="G125" s="28"/>
      <c r="H125" s="29">
        <f>H126</f>
        <v>58</v>
      </c>
      <c r="I125" s="29">
        <f t="shared" si="46"/>
        <v>50</v>
      </c>
      <c r="J125" s="172">
        <f t="shared" si="43"/>
        <v>86.206896551724128</v>
      </c>
    </row>
    <row r="126" spans="1:10" ht="34.5" customHeight="1">
      <c r="A126" s="30"/>
      <c r="B126" s="133" t="s">
        <v>239</v>
      </c>
      <c r="C126" s="31">
        <v>980</v>
      </c>
      <c r="D126" s="32" t="s">
        <v>106</v>
      </c>
      <c r="E126" s="32" t="s">
        <v>110</v>
      </c>
      <c r="F126" s="32" t="s">
        <v>240</v>
      </c>
      <c r="G126" s="32"/>
      <c r="H126" s="33">
        <f>H127</f>
        <v>58</v>
      </c>
      <c r="I126" s="33">
        <f t="shared" si="46"/>
        <v>50</v>
      </c>
      <c r="J126" s="164">
        <f t="shared" si="43"/>
        <v>86.206896551724128</v>
      </c>
    </row>
    <row r="127" spans="1:10" ht="33.75" customHeight="1">
      <c r="A127" s="30"/>
      <c r="B127" s="133" t="s">
        <v>241</v>
      </c>
      <c r="C127" s="31">
        <v>980</v>
      </c>
      <c r="D127" s="32" t="s">
        <v>106</v>
      </c>
      <c r="E127" s="32" t="s">
        <v>110</v>
      </c>
      <c r="F127" s="32" t="s">
        <v>242</v>
      </c>
      <c r="G127" s="32"/>
      <c r="H127" s="33">
        <f>H128</f>
        <v>58</v>
      </c>
      <c r="I127" s="33">
        <f t="shared" si="46"/>
        <v>50</v>
      </c>
      <c r="J127" s="164">
        <f t="shared" si="43"/>
        <v>86.206896551724128</v>
      </c>
    </row>
    <row r="128" spans="1:10" ht="33.75" hidden="1" customHeight="1">
      <c r="A128" s="30"/>
      <c r="B128" s="133" t="s">
        <v>292</v>
      </c>
      <c r="C128" s="31">
        <v>980</v>
      </c>
      <c r="D128" s="32" t="s">
        <v>106</v>
      </c>
      <c r="E128" s="32" t="s">
        <v>110</v>
      </c>
      <c r="F128" s="32" t="s">
        <v>41</v>
      </c>
      <c r="G128" s="32"/>
      <c r="H128" s="33">
        <f>H129+H130+H131</f>
        <v>58</v>
      </c>
      <c r="I128" s="33">
        <f t="shared" ref="I128" si="47">I129+I130+I131</f>
        <v>50</v>
      </c>
      <c r="J128" s="164">
        <f t="shared" si="43"/>
        <v>86.206896551724128</v>
      </c>
    </row>
    <row r="129" spans="1:10" ht="21.75" hidden="1" customHeight="1">
      <c r="A129" s="30" t="s">
        <v>109</v>
      </c>
      <c r="B129" s="134" t="s">
        <v>27</v>
      </c>
      <c r="C129" s="31">
        <v>980</v>
      </c>
      <c r="D129" s="32" t="s">
        <v>106</v>
      </c>
      <c r="E129" s="32" t="s">
        <v>110</v>
      </c>
      <c r="F129" s="32" t="s">
        <v>41</v>
      </c>
      <c r="G129" s="32" t="s">
        <v>29</v>
      </c>
      <c r="H129" s="107">
        <f>149-91</f>
        <v>58</v>
      </c>
      <c r="I129" s="107">
        <v>50</v>
      </c>
      <c r="J129" s="164">
        <f t="shared" si="43"/>
        <v>86.206896551724128</v>
      </c>
    </row>
    <row r="130" spans="1:10" s="72" customFormat="1" ht="18.75" hidden="1" customHeight="1">
      <c r="A130" s="30" t="s">
        <v>300</v>
      </c>
      <c r="B130" s="134" t="s">
        <v>62</v>
      </c>
      <c r="C130" s="31">
        <v>980</v>
      </c>
      <c r="D130" s="32" t="s">
        <v>106</v>
      </c>
      <c r="E130" s="32" t="s">
        <v>110</v>
      </c>
      <c r="F130" s="32" t="s">
        <v>41</v>
      </c>
      <c r="G130" s="32" t="s">
        <v>63</v>
      </c>
      <c r="H130" s="159">
        <f>191-191</f>
        <v>0</v>
      </c>
      <c r="I130" s="159">
        <f t="shared" ref="I130:J130" si="48">191-191</f>
        <v>0</v>
      </c>
      <c r="J130" s="159">
        <f t="shared" si="48"/>
        <v>0</v>
      </c>
    </row>
    <row r="131" spans="1:10" ht="18" hidden="1" customHeight="1">
      <c r="A131" s="30" t="s">
        <v>301</v>
      </c>
      <c r="B131" s="134" t="s">
        <v>65</v>
      </c>
      <c r="C131" s="31">
        <v>980</v>
      </c>
      <c r="D131" s="32" t="s">
        <v>106</v>
      </c>
      <c r="E131" s="32" t="s">
        <v>110</v>
      </c>
      <c r="F131" s="32" t="s">
        <v>41</v>
      </c>
      <c r="G131" s="32" t="s">
        <v>66</v>
      </c>
      <c r="H131" s="159">
        <f>35-35</f>
        <v>0</v>
      </c>
      <c r="I131" s="159">
        <f t="shared" ref="I131:J131" si="49">35-35</f>
        <v>0</v>
      </c>
      <c r="J131" s="159">
        <f t="shared" si="49"/>
        <v>0</v>
      </c>
    </row>
    <row r="132" spans="1:10" ht="19.5" customHeight="1">
      <c r="A132" s="60" t="s">
        <v>111</v>
      </c>
      <c r="B132" s="140" t="s">
        <v>112</v>
      </c>
      <c r="C132" s="61">
        <v>980</v>
      </c>
      <c r="D132" s="62" t="s">
        <v>113</v>
      </c>
      <c r="E132" s="62"/>
      <c r="F132" s="62"/>
      <c r="G132" s="62"/>
      <c r="H132" s="63">
        <f>H133</f>
        <v>58978.700000000004</v>
      </c>
      <c r="I132" s="63">
        <f t="shared" ref="I132" si="50">I133</f>
        <v>58737.9</v>
      </c>
      <c r="J132" s="168">
        <f t="shared" ref="J132:J187" si="51">I132/H132*100</f>
        <v>99.591717009700105</v>
      </c>
    </row>
    <row r="133" spans="1:10" ht="19.5" customHeight="1">
      <c r="A133" s="64" t="s">
        <v>114</v>
      </c>
      <c r="B133" s="143" t="s">
        <v>115</v>
      </c>
      <c r="C133" s="74">
        <v>980</v>
      </c>
      <c r="D133" s="75" t="s">
        <v>108</v>
      </c>
      <c r="E133" s="75"/>
      <c r="F133" s="75"/>
      <c r="G133" s="75"/>
      <c r="H133" s="76">
        <f>H139+H134</f>
        <v>58978.700000000004</v>
      </c>
      <c r="I133" s="76">
        <f t="shared" ref="I133" si="52">I139+I134</f>
        <v>58737.9</v>
      </c>
      <c r="J133" s="169">
        <f t="shared" si="51"/>
        <v>99.591717009700105</v>
      </c>
    </row>
    <row r="134" spans="1:10" ht="31.5" customHeight="1">
      <c r="A134" s="26" t="s">
        <v>116</v>
      </c>
      <c r="B134" s="144" t="s">
        <v>117</v>
      </c>
      <c r="C134" s="77">
        <v>980</v>
      </c>
      <c r="D134" s="28" t="s">
        <v>108</v>
      </c>
      <c r="E134" s="28" t="s">
        <v>118</v>
      </c>
      <c r="F134" s="28"/>
      <c r="G134" s="28"/>
      <c r="H134" s="78">
        <f t="shared" ref="H134:I137" si="53">H135</f>
        <v>8.8999999999999773</v>
      </c>
      <c r="I134" s="78">
        <f t="shared" si="53"/>
        <v>8.9</v>
      </c>
      <c r="J134" s="172">
        <f t="shared" si="51"/>
        <v>100.00000000000027</v>
      </c>
    </row>
    <row r="135" spans="1:10" ht="34.5" customHeight="1">
      <c r="A135" s="30"/>
      <c r="B135" s="133" t="s">
        <v>239</v>
      </c>
      <c r="C135" s="31">
        <v>980</v>
      </c>
      <c r="D135" s="32" t="s">
        <v>108</v>
      </c>
      <c r="E135" s="32" t="s">
        <v>118</v>
      </c>
      <c r="F135" s="32" t="s">
        <v>240</v>
      </c>
      <c r="G135" s="32"/>
      <c r="H135" s="33">
        <f t="shared" si="53"/>
        <v>8.8999999999999773</v>
      </c>
      <c r="I135" s="33">
        <f t="shared" si="53"/>
        <v>8.9</v>
      </c>
      <c r="J135" s="164">
        <f t="shared" si="51"/>
        <v>100.00000000000027</v>
      </c>
    </row>
    <row r="136" spans="1:10" ht="33" customHeight="1">
      <c r="A136" s="30"/>
      <c r="B136" s="133" t="s">
        <v>241</v>
      </c>
      <c r="C136" s="31">
        <v>980</v>
      </c>
      <c r="D136" s="32" t="s">
        <v>108</v>
      </c>
      <c r="E136" s="32" t="s">
        <v>118</v>
      </c>
      <c r="F136" s="32" t="s">
        <v>242</v>
      </c>
      <c r="G136" s="32"/>
      <c r="H136" s="33">
        <f>H137</f>
        <v>8.8999999999999773</v>
      </c>
      <c r="I136" s="33">
        <f t="shared" si="53"/>
        <v>8.9</v>
      </c>
      <c r="J136" s="164">
        <f t="shared" si="51"/>
        <v>100.00000000000027</v>
      </c>
    </row>
    <row r="137" spans="1:10" ht="35.25" hidden="1" customHeight="1">
      <c r="A137" s="30"/>
      <c r="B137" s="133" t="s">
        <v>292</v>
      </c>
      <c r="C137" s="31">
        <v>980</v>
      </c>
      <c r="D137" s="32" t="s">
        <v>108</v>
      </c>
      <c r="E137" s="32" t="s">
        <v>118</v>
      </c>
      <c r="F137" s="32" t="s">
        <v>41</v>
      </c>
      <c r="G137" s="32"/>
      <c r="H137" s="33">
        <f>H138</f>
        <v>8.8999999999999773</v>
      </c>
      <c r="I137" s="33">
        <f t="shared" si="53"/>
        <v>8.9</v>
      </c>
      <c r="J137" s="164">
        <f t="shared" si="51"/>
        <v>100.00000000000027</v>
      </c>
    </row>
    <row r="138" spans="1:10" ht="16.5" hidden="1">
      <c r="A138" s="30" t="s">
        <v>119</v>
      </c>
      <c r="B138" s="134" t="s">
        <v>27</v>
      </c>
      <c r="C138" s="31">
        <v>980</v>
      </c>
      <c r="D138" s="32" t="s">
        <v>108</v>
      </c>
      <c r="E138" s="32" t="s">
        <v>118</v>
      </c>
      <c r="F138" s="32" t="s">
        <v>41</v>
      </c>
      <c r="G138" s="32" t="s">
        <v>29</v>
      </c>
      <c r="H138" s="107">
        <f>320-311.1</f>
        <v>8.8999999999999773</v>
      </c>
      <c r="I138" s="107">
        <v>8.9</v>
      </c>
      <c r="J138" s="164">
        <f t="shared" si="51"/>
        <v>100.00000000000027</v>
      </c>
    </row>
    <row r="139" spans="1:10" s="72" customFormat="1" ht="51" customHeight="1">
      <c r="A139" s="26" t="s">
        <v>120</v>
      </c>
      <c r="B139" s="132" t="s">
        <v>122</v>
      </c>
      <c r="C139" s="27">
        <v>980</v>
      </c>
      <c r="D139" s="28" t="s">
        <v>108</v>
      </c>
      <c r="E139" s="28" t="s">
        <v>123</v>
      </c>
      <c r="F139" s="28"/>
      <c r="G139" s="28"/>
      <c r="H139" s="82">
        <f>SUM(H140:H140)</f>
        <v>58969.8</v>
      </c>
      <c r="I139" s="82">
        <f t="shared" ref="I139" si="54">SUM(I140:I140)</f>
        <v>58729</v>
      </c>
      <c r="J139" s="172">
        <f t="shared" si="51"/>
        <v>99.591655389707938</v>
      </c>
    </row>
    <row r="140" spans="1:10" s="9" customFormat="1" ht="32.25" customHeight="1">
      <c r="A140" s="30"/>
      <c r="B140" s="133" t="s">
        <v>239</v>
      </c>
      <c r="C140" s="31">
        <v>980</v>
      </c>
      <c r="D140" s="32" t="s">
        <v>108</v>
      </c>
      <c r="E140" s="32" t="s">
        <v>123</v>
      </c>
      <c r="F140" s="32" t="s">
        <v>240</v>
      </c>
      <c r="G140" s="32"/>
      <c r="H140" s="86">
        <f>H141</f>
        <v>58969.8</v>
      </c>
      <c r="I140" s="86">
        <f t="shared" ref="I140:I141" si="55">I141</f>
        <v>58729</v>
      </c>
      <c r="J140" s="164">
        <f t="shared" si="51"/>
        <v>99.591655389707938</v>
      </c>
    </row>
    <row r="141" spans="1:10" s="9" customFormat="1" ht="32.25" customHeight="1">
      <c r="A141" s="30"/>
      <c r="B141" s="133" t="s">
        <v>241</v>
      </c>
      <c r="C141" s="31">
        <v>980</v>
      </c>
      <c r="D141" s="32" t="s">
        <v>108</v>
      </c>
      <c r="E141" s="32" t="s">
        <v>123</v>
      </c>
      <c r="F141" s="32" t="s">
        <v>242</v>
      </c>
      <c r="G141" s="32"/>
      <c r="H141" s="86">
        <f>H142</f>
        <v>58969.8</v>
      </c>
      <c r="I141" s="86">
        <f t="shared" si="55"/>
        <v>58729</v>
      </c>
      <c r="J141" s="164">
        <f t="shared" si="51"/>
        <v>99.591655389707938</v>
      </c>
    </row>
    <row r="142" spans="1:10" s="9" customFormat="1" ht="32.25" hidden="1" customHeight="1">
      <c r="A142" s="30"/>
      <c r="B142" s="133" t="s">
        <v>292</v>
      </c>
      <c r="C142" s="31">
        <v>980</v>
      </c>
      <c r="D142" s="32" t="s">
        <v>108</v>
      </c>
      <c r="E142" s="32" t="s">
        <v>123</v>
      </c>
      <c r="F142" s="32" t="s">
        <v>41</v>
      </c>
      <c r="G142" s="32"/>
      <c r="H142" s="86">
        <f>H144+H145+H143</f>
        <v>58969.8</v>
      </c>
      <c r="I142" s="86">
        <f t="shared" ref="I142" si="56">I144+I145+I143</f>
        <v>58729</v>
      </c>
      <c r="J142" s="164">
        <f t="shared" si="51"/>
        <v>99.591655389707938</v>
      </c>
    </row>
    <row r="143" spans="1:10" s="9" customFormat="1" ht="17.25" hidden="1" customHeight="1">
      <c r="A143" s="30" t="s">
        <v>121</v>
      </c>
      <c r="B143" s="134" t="s">
        <v>78</v>
      </c>
      <c r="C143" s="31">
        <v>980</v>
      </c>
      <c r="D143" s="32" t="s">
        <v>108</v>
      </c>
      <c r="E143" s="32" t="s">
        <v>123</v>
      </c>
      <c r="F143" s="32" t="s">
        <v>41</v>
      </c>
      <c r="G143" s="32" t="s">
        <v>79</v>
      </c>
      <c r="H143" s="107">
        <v>178</v>
      </c>
      <c r="I143" s="107">
        <v>177.8</v>
      </c>
      <c r="J143" s="164">
        <f t="shared" si="51"/>
        <v>99.887640449438209</v>
      </c>
    </row>
    <row r="144" spans="1:10" s="9" customFormat="1" ht="17.25" hidden="1" customHeight="1">
      <c r="A144" s="30" t="s">
        <v>121</v>
      </c>
      <c r="B144" s="134" t="s">
        <v>27</v>
      </c>
      <c r="C144" s="31">
        <v>980</v>
      </c>
      <c r="D144" s="32" t="s">
        <v>108</v>
      </c>
      <c r="E144" s="32" t="s">
        <v>123</v>
      </c>
      <c r="F144" s="32" t="s">
        <v>41</v>
      </c>
      <c r="G144" s="32" t="s">
        <v>29</v>
      </c>
      <c r="H144" s="107">
        <f>61839-586-2715.2-5969</f>
        <v>52568.800000000003</v>
      </c>
      <c r="I144" s="107">
        <v>52328.6</v>
      </c>
      <c r="J144" s="164">
        <f t="shared" si="51"/>
        <v>99.54307497983595</v>
      </c>
    </row>
    <row r="145" spans="1:10" s="55" customFormat="1" ht="17.25" hidden="1" customHeight="1">
      <c r="A145" s="30" t="s">
        <v>328</v>
      </c>
      <c r="B145" s="134" t="s">
        <v>62</v>
      </c>
      <c r="C145" s="31">
        <v>980</v>
      </c>
      <c r="D145" s="32" t="s">
        <v>108</v>
      </c>
      <c r="E145" s="32" t="s">
        <v>123</v>
      </c>
      <c r="F145" s="32" t="s">
        <v>41</v>
      </c>
      <c r="G145" s="32" t="s">
        <v>63</v>
      </c>
      <c r="H145" s="107">
        <f>6333-110</f>
        <v>6223</v>
      </c>
      <c r="I145" s="107">
        <v>6222.6</v>
      </c>
      <c r="J145" s="164">
        <f t="shared" si="51"/>
        <v>99.993572232042425</v>
      </c>
    </row>
    <row r="146" spans="1:10" s="73" customFormat="1" ht="18" customHeight="1">
      <c r="A146" s="60" t="s">
        <v>124</v>
      </c>
      <c r="B146" s="140" t="s">
        <v>125</v>
      </c>
      <c r="C146" s="61">
        <v>980</v>
      </c>
      <c r="D146" s="62" t="s">
        <v>126</v>
      </c>
      <c r="E146" s="62"/>
      <c r="F146" s="62"/>
      <c r="G146" s="62"/>
      <c r="H146" s="63">
        <f t="shared" ref="H146:I149" si="57">H147</f>
        <v>852.6</v>
      </c>
      <c r="I146" s="63">
        <f t="shared" si="57"/>
        <v>793.9</v>
      </c>
      <c r="J146" s="168">
        <f t="shared" si="51"/>
        <v>93.115177105324889</v>
      </c>
    </row>
    <row r="147" spans="1:10" s="9" customFormat="1" ht="18" customHeight="1">
      <c r="A147" s="64" t="s">
        <v>268</v>
      </c>
      <c r="B147" s="141" t="s">
        <v>127</v>
      </c>
      <c r="C147" s="65">
        <v>980</v>
      </c>
      <c r="D147" s="66" t="s">
        <v>128</v>
      </c>
      <c r="E147" s="66"/>
      <c r="F147" s="66"/>
      <c r="G147" s="66"/>
      <c r="H147" s="67">
        <f>H148+H151</f>
        <v>852.6</v>
      </c>
      <c r="I147" s="67">
        <f>I148+I151</f>
        <v>793.9</v>
      </c>
      <c r="J147" s="169">
        <f t="shared" si="51"/>
        <v>93.115177105324889</v>
      </c>
    </row>
    <row r="148" spans="1:10" s="9" customFormat="1" ht="50.25" customHeight="1">
      <c r="A148" s="26" t="s">
        <v>129</v>
      </c>
      <c r="B148" s="144" t="s">
        <v>130</v>
      </c>
      <c r="C148" s="27">
        <v>980</v>
      </c>
      <c r="D148" s="28" t="s">
        <v>128</v>
      </c>
      <c r="E148" s="28" t="s">
        <v>131</v>
      </c>
      <c r="F148" s="28"/>
      <c r="G148" s="28"/>
      <c r="H148" s="29">
        <f t="shared" si="57"/>
        <v>162.6</v>
      </c>
      <c r="I148" s="29">
        <f t="shared" si="57"/>
        <v>162.5</v>
      </c>
      <c r="J148" s="172">
        <f t="shared" si="51"/>
        <v>99.938499384993847</v>
      </c>
    </row>
    <row r="149" spans="1:10" s="9" customFormat="1" ht="32.25" customHeight="1">
      <c r="A149" s="30"/>
      <c r="B149" s="133" t="s">
        <v>239</v>
      </c>
      <c r="C149" s="31">
        <v>980</v>
      </c>
      <c r="D149" s="32" t="s">
        <v>128</v>
      </c>
      <c r="E149" s="32" t="s">
        <v>131</v>
      </c>
      <c r="F149" s="32" t="s">
        <v>240</v>
      </c>
      <c r="G149" s="32"/>
      <c r="H149" s="33">
        <f t="shared" si="57"/>
        <v>162.6</v>
      </c>
      <c r="I149" s="33">
        <f t="shared" si="57"/>
        <v>162.5</v>
      </c>
      <c r="J149" s="164">
        <f t="shared" si="51"/>
        <v>99.938499384993847</v>
      </c>
    </row>
    <row r="150" spans="1:10" s="9" customFormat="1" ht="34.5" customHeight="1">
      <c r="A150" s="30"/>
      <c r="B150" s="133" t="s">
        <v>241</v>
      </c>
      <c r="C150" s="31">
        <v>980</v>
      </c>
      <c r="D150" s="32" t="s">
        <v>128</v>
      </c>
      <c r="E150" s="32" t="s">
        <v>131</v>
      </c>
      <c r="F150" s="32" t="s">
        <v>242</v>
      </c>
      <c r="G150" s="32"/>
      <c r="H150" s="33">
        <v>162.6</v>
      </c>
      <c r="I150" s="33">
        <v>162.5</v>
      </c>
      <c r="J150" s="164">
        <f t="shared" si="51"/>
        <v>99.938499384993847</v>
      </c>
    </row>
    <row r="151" spans="1:10" s="9" customFormat="1" ht="49.5" customHeight="1">
      <c r="A151" s="96" t="s">
        <v>363</v>
      </c>
      <c r="B151" s="151" t="s">
        <v>130</v>
      </c>
      <c r="C151" s="97">
        <v>980</v>
      </c>
      <c r="D151" s="98" t="s">
        <v>128</v>
      </c>
      <c r="E151" s="98" t="s">
        <v>221</v>
      </c>
      <c r="F151" s="98"/>
      <c r="G151" s="98"/>
      <c r="H151" s="99">
        <f t="shared" ref="H151:I152" si="58">H152</f>
        <v>690</v>
      </c>
      <c r="I151" s="99">
        <f t="shared" si="58"/>
        <v>631.4</v>
      </c>
      <c r="J151" s="173">
        <f t="shared" si="51"/>
        <v>91.507246376811594</v>
      </c>
    </row>
    <row r="152" spans="1:10" s="9" customFormat="1" ht="34.5" customHeight="1">
      <c r="A152" s="100"/>
      <c r="B152" s="152" t="s">
        <v>262</v>
      </c>
      <c r="C152" s="101">
        <v>980</v>
      </c>
      <c r="D152" s="102" t="s">
        <v>128</v>
      </c>
      <c r="E152" s="102" t="s">
        <v>221</v>
      </c>
      <c r="F152" s="102" t="s">
        <v>263</v>
      </c>
      <c r="G152" s="102"/>
      <c r="H152" s="103">
        <f t="shared" si="58"/>
        <v>690</v>
      </c>
      <c r="I152" s="103">
        <f t="shared" si="58"/>
        <v>631.4</v>
      </c>
      <c r="J152" s="164">
        <f t="shared" si="51"/>
        <v>91.507246376811594</v>
      </c>
    </row>
    <row r="153" spans="1:10" s="9" customFormat="1" ht="21.75" customHeight="1">
      <c r="A153" s="104"/>
      <c r="B153" s="153" t="s">
        <v>286</v>
      </c>
      <c r="C153" s="105">
        <v>980</v>
      </c>
      <c r="D153" s="106" t="s">
        <v>128</v>
      </c>
      <c r="E153" s="106" t="s">
        <v>221</v>
      </c>
      <c r="F153" s="106" t="s">
        <v>287</v>
      </c>
      <c r="G153" s="106"/>
      <c r="H153" s="107">
        <v>690</v>
      </c>
      <c r="I153" s="107">
        <v>631.4</v>
      </c>
      <c r="J153" s="164">
        <f t="shared" si="51"/>
        <v>91.507246376811594</v>
      </c>
    </row>
    <row r="154" spans="1:10" s="73" customFormat="1" ht="18" customHeight="1">
      <c r="A154" s="60" t="s">
        <v>132</v>
      </c>
      <c r="B154" s="140" t="s">
        <v>133</v>
      </c>
      <c r="C154" s="61">
        <v>980</v>
      </c>
      <c r="D154" s="62" t="s">
        <v>134</v>
      </c>
      <c r="E154" s="62"/>
      <c r="F154" s="62"/>
      <c r="G154" s="62"/>
      <c r="H154" s="63">
        <f>H161+H155+H181</f>
        <v>17066.400000000001</v>
      </c>
      <c r="I154" s="63">
        <f t="shared" ref="I154" si="59">I161+I155+I181</f>
        <v>15483.4</v>
      </c>
      <c r="J154" s="168">
        <f t="shared" si="51"/>
        <v>90.724464444756933</v>
      </c>
    </row>
    <row r="155" spans="1:10" s="73" customFormat="1" ht="32.25" customHeight="1">
      <c r="A155" s="64" t="s">
        <v>135</v>
      </c>
      <c r="B155" s="141" t="s">
        <v>136</v>
      </c>
      <c r="C155" s="65">
        <v>980</v>
      </c>
      <c r="D155" s="66" t="s">
        <v>137</v>
      </c>
      <c r="E155" s="66"/>
      <c r="F155" s="66"/>
      <c r="G155" s="66"/>
      <c r="H155" s="67">
        <f>H156</f>
        <v>125</v>
      </c>
      <c r="I155" s="67">
        <f t="shared" ref="I155:I159" si="60">I156</f>
        <v>122.4</v>
      </c>
      <c r="J155" s="169">
        <f t="shared" si="51"/>
        <v>97.92</v>
      </c>
    </row>
    <row r="156" spans="1:10" s="73" customFormat="1" ht="64.5" customHeight="1">
      <c r="A156" s="26" t="s">
        <v>138</v>
      </c>
      <c r="B156" s="144" t="s">
        <v>269</v>
      </c>
      <c r="C156" s="27">
        <v>980</v>
      </c>
      <c r="D156" s="28" t="s">
        <v>137</v>
      </c>
      <c r="E156" s="28" t="s">
        <v>270</v>
      </c>
      <c r="F156" s="28"/>
      <c r="G156" s="28"/>
      <c r="H156" s="29">
        <f>H157</f>
        <v>125</v>
      </c>
      <c r="I156" s="29">
        <f t="shared" si="60"/>
        <v>122.4</v>
      </c>
      <c r="J156" s="172">
        <f t="shared" si="51"/>
        <v>97.92</v>
      </c>
    </row>
    <row r="157" spans="1:10" s="73" customFormat="1" ht="31.5" customHeight="1">
      <c r="A157" s="30"/>
      <c r="B157" s="133" t="s">
        <v>239</v>
      </c>
      <c r="C157" s="31">
        <v>980</v>
      </c>
      <c r="D157" s="32" t="s">
        <v>137</v>
      </c>
      <c r="E157" s="32" t="s">
        <v>270</v>
      </c>
      <c r="F157" s="32" t="s">
        <v>240</v>
      </c>
      <c r="G157" s="32"/>
      <c r="H157" s="33">
        <f>H158</f>
        <v>125</v>
      </c>
      <c r="I157" s="33">
        <f t="shared" si="60"/>
        <v>122.4</v>
      </c>
      <c r="J157" s="164">
        <f t="shared" si="51"/>
        <v>97.92</v>
      </c>
    </row>
    <row r="158" spans="1:10" s="73" customFormat="1" ht="31.5" customHeight="1">
      <c r="A158" s="30"/>
      <c r="B158" s="133" t="s">
        <v>241</v>
      </c>
      <c r="C158" s="31">
        <v>980</v>
      </c>
      <c r="D158" s="32" t="s">
        <v>137</v>
      </c>
      <c r="E158" s="32" t="s">
        <v>270</v>
      </c>
      <c r="F158" s="32" t="s">
        <v>242</v>
      </c>
      <c r="G158" s="32"/>
      <c r="H158" s="33">
        <f>H159</f>
        <v>125</v>
      </c>
      <c r="I158" s="33">
        <f t="shared" si="60"/>
        <v>122.4</v>
      </c>
      <c r="J158" s="164">
        <f t="shared" si="51"/>
        <v>97.92</v>
      </c>
    </row>
    <row r="159" spans="1:10" s="73" customFormat="1" ht="31.5" hidden="1" customHeight="1">
      <c r="A159" s="30"/>
      <c r="B159" s="133" t="s">
        <v>292</v>
      </c>
      <c r="C159" s="31">
        <v>980</v>
      </c>
      <c r="D159" s="32" t="s">
        <v>137</v>
      </c>
      <c r="E159" s="32" t="s">
        <v>270</v>
      </c>
      <c r="F159" s="32" t="s">
        <v>41</v>
      </c>
      <c r="G159" s="32"/>
      <c r="H159" s="33">
        <f>H160</f>
        <v>125</v>
      </c>
      <c r="I159" s="33">
        <f t="shared" si="60"/>
        <v>122.4</v>
      </c>
      <c r="J159" s="164">
        <f t="shared" si="51"/>
        <v>97.92</v>
      </c>
    </row>
    <row r="160" spans="1:10" s="9" customFormat="1" ht="19.5" hidden="1" customHeight="1">
      <c r="A160" s="30" t="s">
        <v>139</v>
      </c>
      <c r="B160" s="134" t="s">
        <v>27</v>
      </c>
      <c r="C160" s="31">
        <v>980</v>
      </c>
      <c r="D160" s="32" t="s">
        <v>137</v>
      </c>
      <c r="E160" s="32" t="s">
        <v>270</v>
      </c>
      <c r="F160" s="32" t="s">
        <v>41</v>
      </c>
      <c r="G160" s="32" t="s">
        <v>29</v>
      </c>
      <c r="H160" s="107">
        <f>345-220</f>
        <v>125</v>
      </c>
      <c r="I160" s="107">
        <v>122.4</v>
      </c>
      <c r="J160" s="164">
        <f t="shared" si="51"/>
        <v>97.92</v>
      </c>
    </row>
    <row r="161" spans="1:10" s="9" customFormat="1" ht="19.5" customHeight="1">
      <c r="A161" s="64" t="s">
        <v>140</v>
      </c>
      <c r="B161" s="141" t="s">
        <v>141</v>
      </c>
      <c r="C161" s="65">
        <v>980</v>
      </c>
      <c r="D161" s="66" t="s">
        <v>142</v>
      </c>
      <c r="E161" s="66"/>
      <c r="F161" s="66"/>
      <c r="G161" s="66"/>
      <c r="H161" s="67">
        <f>H168+H162+H165+H175+H178</f>
        <v>16171.4</v>
      </c>
      <c r="I161" s="67">
        <f>I168+I162+I165+I175+I178</f>
        <v>14591</v>
      </c>
      <c r="J161" s="169">
        <f t="shared" si="51"/>
        <v>90.227191214118747</v>
      </c>
    </row>
    <row r="162" spans="1:10" s="9" customFormat="1" ht="47.25">
      <c r="A162" s="108" t="s">
        <v>143</v>
      </c>
      <c r="B162" s="154" t="s">
        <v>288</v>
      </c>
      <c r="C162" s="109">
        <v>980</v>
      </c>
      <c r="D162" s="110" t="s">
        <v>142</v>
      </c>
      <c r="E162" s="110" t="s">
        <v>222</v>
      </c>
      <c r="F162" s="110"/>
      <c r="G162" s="110"/>
      <c r="H162" s="111">
        <f>H163</f>
        <v>12765</v>
      </c>
      <c r="I162" s="111">
        <f t="shared" ref="I162:I163" si="61">I163</f>
        <v>11690</v>
      </c>
      <c r="J162" s="173">
        <f>I162/H162*100</f>
        <v>91.578535056795928</v>
      </c>
    </row>
    <row r="163" spans="1:10" s="9" customFormat="1" ht="31.5">
      <c r="A163" s="112"/>
      <c r="B163" s="153" t="s">
        <v>262</v>
      </c>
      <c r="C163" s="113">
        <v>980</v>
      </c>
      <c r="D163" s="114" t="s">
        <v>142</v>
      </c>
      <c r="E163" s="114" t="s">
        <v>222</v>
      </c>
      <c r="F163" s="114" t="s">
        <v>263</v>
      </c>
      <c r="G163" s="114"/>
      <c r="H163" s="115">
        <f>H164</f>
        <v>12765</v>
      </c>
      <c r="I163" s="115">
        <f t="shared" si="61"/>
        <v>11690</v>
      </c>
      <c r="J163" s="164">
        <f t="shared" ref="J163:J164" si="62">I163/H163*100</f>
        <v>91.578535056795928</v>
      </c>
    </row>
    <row r="164" spans="1:10" s="9" customFormat="1" ht="19.5" customHeight="1">
      <c r="A164" s="112"/>
      <c r="B164" s="153" t="s">
        <v>286</v>
      </c>
      <c r="C164" s="113">
        <v>980</v>
      </c>
      <c r="D164" s="114" t="s">
        <v>142</v>
      </c>
      <c r="E164" s="114" t="s">
        <v>222</v>
      </c>
      <c r="F164" s="114" t="s">
        <v>287</v>
      </c>
      <c r="G164" s="114"/>
      <c r="H164" s="107">
        <v>12765</v>
      </c>
      <c r="I164" s="107">
        <v>11690</v>
      </c>
      <c r="J164" s="164">
        <f t="shared" si="62"/>
        <v>91.578535056795928</v>
      </c>
    </row>
    <row r="165" spans="1:10" s="9" customFormat="1" ht="31.5">
      <c r="A165" s="26" t="s">
        <v>364</v>
      </c>
      <c r="B165" s="151" t="s">
        <v>289</v>
      </c>
      <c r="C165" s="97">
        <v>980</v>
      </c>
      <c r="D165" s="98" t="s">
        <v>142</v>
      </c>
      <c r="E165" s="98" t="s">
        <v>223</v>
      </c>
      <c r="F165" s="98"/>
      <c r="G165" s="98"/>
      <c r="H165" s="99">
        <f>H166</f>
        <v>730</v>
      </c>
      <c r="I165" s="99">
        <f t="shared" ref="I165:I166" si="63">I166</f>
        <v>570.4</v>
      </c>
      <c r="J165" s="173">
        <f>I165/H165*100</f>
        <v>78.136986301369859</v>
      </c>
    </row>
    <row r="166" spans="1:10" s="9" customFormat="1" ht="31.5">
      <c r="A166" s="112"/>
      <c r="B166" s="153" t="s">
        <v>262</v>
      </c>
      <c r="C166" s="105">
        <v>980</v>
      </c>
      <c r="D166" s="106" t="s">
        <v>142</v>
      </c>
      <c r="E166" s="106" t="s">
        <v>223</v>
      </c>
      <c r="F166" s="106" t="s">
        <v>263</v>
      </c>
      <c r="G166" s="106"/>
      <c r="H166" s="33">
        <f>H167</f>
        <v>730</v>
      </c>
      <c r="I166" s="33">
        <f t="shared" si="63"/>
        <v>570.4</v>
      </c>
      <c r="J166" s="164">
        <f t="shared" ref="J166:J167" si="64">I166/H166*100</f>
        <v>78.136986301369859</v>
      </c>
    </row>
    <row r="167" spans="1:10" s="9" customFormat="1" ht="16.5">
      <c r="A167" s="112"/>
      <c r="B167" s="153" t="s">
        <v>286</v>
      </c>
      <c r="C167" s="105">
        <v>980</v>
      </c>
      <c r="D167" s="106" t="s">
        <v>142</v>
      </c>
      <c r="E167" s="106" t="s">
        <v>223</v>
      </c>
      <c r="F167" s="106" t="s">
        <v>287</v>
      </c>
      <c r="G167" s="106"/>
      <c r="H167" s="107">
        <v>730</v>
      </c>
      <c r="I167" s="107">
        <v>570.4</v>
      </c>
      <c r="J167" s="164">
        <f t="shared" si="64"/>
        <v>78.136986301369859</v>
      </c>
    </row>
    <row r="168" spans="1:10" s="73" customFormat="1" ht="48.75" customHeight="1">
      <c r="A168" s="26" t="s">
        <v>365</v>
      </c>
      <c r="B168" s="132" t="s">
        <v>144</v>
      </c>
      <c r="C168" s="27">
        <v>980</v>
      </c>
      <c r="D168" s="28" t="s">
        <v>142</v>
      </c>
      <c r="E168" s="28" t="s">
        <v>145</v>
      </c>
      <c r="F168" s="28"/>
      <c r="G168" s="28"/>
      <c r="H168" s="29">
        <f>H169</f>
        <v>1218.4000000000001</v>
      </c>
      <c r="I168" s="29">
        <f t="shared" ref="I168:I170" si="65">I169</f>
        <v>1213.7</v>
      </c>
      <c r="J168" s="172">
        <f t="shared" si="51"/>
        <v>99.614248194353252</v>
      </c>
    </row>
    <row r="169" spans="1:10" s="9" customFormat="1" ht="33.75" customHeight="1">
      <c r="A169" s="30"/>
      <c r="B169" s="133" t="s">
        <v>239</v>
      </c>
      <c r="C169" s="31">
        <v>980</v>
      </c>
      <c r="D169" s="32" t="s">
        <v>142</v>
      </c>
      <c r="E169" s="32" t="s">
        <v>145</v>
      </c>
      <c r="F169" s="32" t="s">
        <v>240</v>
      </c>
      <c r="G169" s="32"/>
      <c r="H169" s="33">
        <f>H170</f>
        <v>1218.4000000000001</v>
      </c>
      <c r="I169" s="33">
        <f t="shared" si="65"/>
        <v>1213.7</v>
      </c>
      <c r="J169" s="164">
        <f t="shared" si="51"/>
        <v>99.614248194353252</v>
      </c>
    </row>
    <row r="170" spans="1:10" s="9" customFormat="1" ht="33.75" customHeight="1">
      <c r="A170" s="30"/>
      <c r="B170" s="145" t="s">
        <v>241</v>
      </c>
      <c r="C170" s="31">
        <v>980</v>
      </c>
      <c r="D170" s="32" t="s">
        <v>142</v>
      </c>
      <c r="E170" s="32" t="s">
        <v>145</v>
      </c>
      <c r="F170" s="32" t="s">
        <v>242</v>
      </c>
      <c r="G170" s="32"/>
      <c r="H170" s="33">
        <f>H171</f>
        <v>1218.4000000000001</v>
      </c>
      <c r="I170" s="33">
        <f t="shared" si="65"/>
        <v>1213.7</v>
      </c>
      <c r="J170" s="164">
        <f t="shared" si="51"/>
        <v>99.614248194353252</v>
      </c>
    </row>
    <row r="171" spans="1:10" s="9" customFormat="1" ht="33" hidden="1" customHeight="1">
      <c r="A171" s="30"/>
      <c r="B171" s="133" t="s">
        <v>292</v>
      </c>
      <c r="C171" s="31">
        <v>980</v>
      </c>
      <c r="D171" s="32" t="s">
        <v>142</v>
      </c>
      <c r="E171" s="32" t="s">
        <v>145</v>
      </c>
      <c r="F171" s="32" t="s">
        <v>41</v>
      </c>
      <c r="G171" s="32"/>
      <c r="H171" s="33">
        <f>H172+H173+H174</f>
        <v>1218.4000000000001</v>
      </c>
      <c r="I171" s="33">
        <f t="shared" ref="I171" si="66">I172+I173+I174</f>
        <v>1213.7</v>
      </c>
      <c r="J171" s="164">
        <f t="shared" si="51"/>
        <v>99.614248194353252</v>
      </c>
    </row>
    <row r="172" spans="1:10" s="9" customFormat="1" ht="19.5" hidden="1" customHeight="1">
      <c r="A172" s="30" t="s">
        <v>146</v>
      </c>
      <c r="B172" s="134" t="s">
        <v>69</v>
      </c>
      <c r="C172" s="31">
        <v>980</v>
      </c>
      <c r="D172" s="32" t="s">
        <v>142</v>
      </c>
      <c r="E172" s="32" t="s">
        <v>145</v>
      </c>
      <c r="F172" s="32" t="s">
        <v>41</v>
      </c>
      <c r="G172" s="32" t="s">
        <v>70</v>
      </c>
      <c r="H172" s="107">
        <f>110+7.2-54.5</f>
        <v>62.7</v>
      </c>
      <c r="I172" s="107">
        <v>62.7</v>
      </c>
      <c r="J172" s="164">
        <f t="shared" si="51"/>
        <v>100</v>
      </c>
    </row>
    <row r="173" spans="1:10" s="9" customFormat="1" ht="19.5" hidden="1" customHeight="1">
      <c r="A173" s="30" t="s">
        <v>308</v>
      </c>
      <c r="B173" s="134" t="s">
        <v>27</v>
      </c>
      <c r="C173" s="31">
        <v>980</v>
      </c>
      <c r="D173" s="32" t="s">
        <v>142</v>
      </c>
      <c r="E173" s="32" t="s">
        <v>145</v>
      </c>
      <c r="F173" s="32" t="s">
        <v>41</v>
      </c>
      <c r="G173" s="32" t="s">
        <v>29</v>
      </c>
      <c r="H173" s="107">
        <f>1195-253.8+202.6</f>
        <v>1143.8</v>
      </c>
      <c r="I173" s="107">
        <v>1139.0999999999999</v>
      </c>
      <c r="J173" s="164">
        <f t="shared" si="51"/>
        <v>99.589089001573697</v>
      </c>
    </row>
    <row r="174" spans="1:10" s="72" customFormat="1" ht="19.5" hidden="1" customHeight="1">
      <c r="A174" s="30" t="s">
        <v>309</v>
      </c>
      <c r="B174" s="135" t="s">
        <v>36</v>
      </c>
      <c r="C174" s="31">
        <v>980</v>
      </c>
      <c r="D174" s="32" t="s">
        <v>142</v>
      </c>
      <c r="E174" s="32" t="s">
        <v>145</v>
      </c>
      <c r="F174" s="32" t="s">
        <v>41</v>
      </c>
      <c r="G174" s="32" t="s">
        <v>85</v>
      </c>
      <c r="H174" s="107">
        <f>160-148.1</f>
        <v>11.900000000000006</v>
      </c>
      <c r="I174" s="107">
        <v>11.9</v>
      </c>
      <c r="J174" s="164">
        <f t="shared" si="51"/>
        <v>99.999999999999957</v>
      </c>
    </row>
    <row r="175" spans="1:10" s="72" customFormat="1" ht="47.25">
      <c r="A175" s="26" t="s">
        <v>367</v>
      </c>
      <c r="B175" s="155" t="s">
        <v>144</v>
      </c>
      <c r="C175" s="116">
        <v>980</v>
      </c>
      <c r="D175" s="117" t="s">
        <v>142</v>
      </c>
      <c r="E175" s="117" t="s">
        <v>224</v>
      </c>
      <c r="F175" s="117"/>
      <c r="G175" s="117"/>
      <c r="H175" s="118">
        <f>H176</f>
        <v>1060</v>
      </c>
      <c r="I175" s="118">
        <f t="shared" ref="I175:I179" si="67">I176</f>
        <v>887.6</v>
      </c>
      <c r="J175" s="173">
        <f>I175/H175*100</f>
        <v>83.735849056603769</v>
      </c>
    </row>
    <row r="176" spans="1:10" s="72" customFormat="1" ht="31.5">
      <c r="A176" s="30"/>
      <c r="B176" s="152" t="s">
        <v>262</v>
      </c>
      <c r="C176" s="101">
        <v>980</v>
      </c>
      <c r="D176" s="102" t="s">
        <v>142</v>
      </c>
      <c r="E176" s="102" t="s">
        <v>224</v>
      </c>
      <c r="F176" s="102" t="s">
        <v>263</v>
      </c>
      <c r="G176" s="102"/>
      <c r="H176" s="33">
        <f>H177</f>
        <v>1060</v>
      </c>
      <c r="I176" s="33">
        <f t="shared" si="67"/>
        <v>887.6</v>
      </c>
      <c r="J176" s="164">
        <f t="shared" ref="J176:J177" si="68">I176/H176*100</f>
        <v>83.735849056603769</v>
      </c>
    </row>
    <row r="177" spans="1:10" s="72" customFormat="1" ht="19.5" customHeight="1">
      <c r="A177" s="30"/>
      <c r="B177" s="153" t="s">
        <v>286</v>
      </c>
      <c r="C177" s="105">
        <v>980</v>
      </c>
      <c r="D177" s="106" t="s">
        <v>142</v>
      </c>
      <c r="E177" s="106" t="s">
        <v>224</v>
      </c>
      <c r="F177" s="106" t="s">
        <v>287</v>
      </c>
      <c r="G177" s="106"/>
      <c r="H177" s="107">
        <v>1060</v>
      </c>
      <c r="I177" s="107">
        <v>887.6</v>
      </c>
      <c r="J177" s="164">
        <f t="shared" si="68"/>
        <v>83.735849056603769</v>
      </c>
    </row>
    <row r="178" spans="1:10" s="72" customFormat="1" ht="31.5">
      <c r="A178" s="26" t="s">
        <v>368</v>
      </c>
      <c r="B178" s="132" t="s">
        <v>157</v>
      </c>
      <c r="C178" s="27">
        <v>980</v>
      </c>
      <c r="D178" s="28" t="s">
        <v>142</v>
      </c>
      <c r="E178" s="28" t="s">
        <v>225</v>
      </c>
      <c r="F178" s="28"/>
      <c r="G178" s="28"/>
      <c r="H178" s="29">
        <f>H179</f>
        <v>398</v>
      </c>
      <c r="I178" s="29">
        <f t="shared" si="67"/>
        <v>229.3</v>
      </c>
      <c r="J178" s="173">
        <f>I178/H178*100</f>
        <v>57.613065326633176</v>
      </c>
    </row>
    <row r="179" spans="1:10" s="72" customFormat="1" ht="30.75" customHeight="1">
      <c r="A179" s="30"/>
      <c r="B179" s="133" t="s">
        <v>262</v>
      </c>
      <c r="C179" s="31">
        <v>980</v>
      </c>
      <c r="D179" s="32" t="s">
        <v>142</v>
      </c>
      <c r="E179" s="32" t="s">
        <v>225</v>
      </c>
      <c r="F179" s="32" t="s">
        <v>263</v>
      </c>
      <c r="G179" s="32"/>
      <c r="H179" s="33">
        <f>H180</f>
        <v>398</v>
      </c>
      <c r="I179" s="33">
        <f t="shared" si="67"/>
        <v>229.3</v>
      </c>
      <c r="J179" s="164">
        <f t="shared" ref="J179:J180" si="69">I179/H179*100</f>
        <v>57.613065326633176</v>
      </c>
    </row>
    <row r="180" spans="1:10" s="72" customFormat="1" ht="19.5" customHeight="1">
      <c r="A180" s="30"/>
      <c r="B180" s="145" t="s">
        <v>286</v>
      </c>
      <c r="C180" s="31">
        <v>980</v>
      </c>
      <c r="D180" s="32" t="s">
        <v>142</v>
      </c>
      <c r="E180" s="32" t="s">
        <v>225</v>
      </c>
      <c r="F180" s="32" t="s">
        <v>287</v>
      </c>
      <c r="G180" s="32"/>
      <c r="H180" s="107">
        <v>398</v>
      </c>
      <c r="I180" s="107">
        <v>229.3</v>
      </c>
      <c r="J180" s="164">
        <f t="shared" si="69"/>
        <v>57.613065326633176</v>
      </c>
    </row>
    <row r="181" spans="1:10" ht="19.5" customHeight="1">
      <c r="A181" s="64" t="s">
        <v>147</v>
      </c>
      <c r="B181" s="141" t="s">
        <v>271</v>
      </c>
      <c r="C181" s="65">
        <v>980</v>
      </c>
      <c r="D181" s="66" t="s">
        <v>148</v>
      </c>
      <c r="E181" s="66"/>
      <c r="F181" s="66"/>
      <c r="G181" s="66"/>
      <c r="H181" s="67">
        <f>H193+H182+H188</f>
        <v>770</v>
      </c>
      <c r="I181" s="67">
        <f t="shared" ref="I181" si="70">I193+I182+I188</f>
        <v>770</v>
      </c>
      <c r="J181" s="169">
        <f t="shared" si="51"/>
        <v>100</v>
      </c>
    </row>
    <row r="182" spans="1:10" ht="49.5" customHeight="1">
      <c r="A182" s="79" t="s">
        <v>149</v>
      </c>
      <c r="B182" s="132" t="s">
        <v>150</v>
      </c>
      <c r="C182" s="80">
        <v>980</v>
      </c>
      <c r="D182" s="81" t="s">
        <v>148</v>
      </c>
      <c r="E182" s="81" t="s">
        <v>151</v>
      </c>
      <c r="F182" s="81"/>
      <c r="G182" s="81"/>
      <c r="H182" s="82">
        <f>H183</f>
        <v>175</v>
      </c>
      <c r="I182" s="82">
        <f t="shared" ref="I182:I184" si="71">I183</f>
        <v>175</v>
      </c>
      <c r="J182" s="172">
        <f t="shared" si="51"/>
        <v>100</v>
      </c>
    </row>
    <row r="183" spans="1:10" ht="36" customHeight="1">
      <c r="A183" s="83"/>
      <c r="B183" s="133" t="s">
        <v>239</v>
      </c>
      <c r="C183" s="84">
        <v>980</v>
      </c>
      <c r="D183" s="85" t="s">
        <v>148</v>
      </c>
      <c r="E183" s="85" t="s">
        <v>151</v>
      </c>
      <c r="F183" s="85" t="s">
        <v>240</v>
      </c>
      <c r="G183" s="85"/>
      <c r="H183" s="86">
        <f>H184</f>
        <v>175</v>
      </c>
      <c r="I183" s="86">
        <f t="shared" si="71"/>
        <v>175</v>
      </c>
      <c r="J183" s="164">
        <f t="shared" si="51"/>
        <v>100</v>
      </c>
    </row>
    <row r="184" spans="1:10" ht="35.25" customHeight="1">
      <c r="A184" s="83"/>
      <c r="B184" s="145" t="s">
        <v>241</v>
      </c>
      <c r="C184" s="84">
        <v>980</v>
      </c>
      <c r="D184" s="85" t="s">
        <v>148</v>
      </c>
      <c r="E184" s="85" t="s">
        <v>151</v>
      </c>
      <c r="F184" s="85" t="s">
        <v>242</v>
      </c>
      <c r="G184" s="85"/>
      <c r="H184" s="86">
        <f>H185</f>
        <v>175</v>
      </c>
      <c r="I184" s="86">
        <f t="shared" si="71"/>
        <v>175</v>
      </c>
      <c r="J184" s="164">
        <f t="shared" si="51"/>
        <v>100</v>
      </c>
    </row>
    <row r="185" spans="1:10" s="47" customFormat="1" ht="34.5" hidden="1" customHeight="1">
      <c r="A185" s="83"/>
      <c r="B185" s="133" t="s">
        <v>292</v>
      </c>
      <c r="C185" s="84">
        <v>980</v>
      </c>
      <c r="D185" s="85" t="s">
        <v>148</v>
      </c>
      <c r="E185" s="85" t="s">
        <v>151</v>
      </c>
      <c r="F185" s="85" t="s">
        <v>41</v>
      </c>
      <c r="G185" s="85"/>
      <c r="H185" s="86">
        <f>H186+H187</f>
        <v>175</v>
      </c>
      <c r="I185" s="86">
        <f t="shared" ref="I185" si="72">I186+I187</f>
        <v>175</v>
      </c>
      <c r="J185" s="164">
        <f t="shared" si="51"/>
        <v>100</v>
      </c>
    </row>
    <row r="186" spans="1:10" s="72" customFormat="1" ht="21" hidden="1" customHeight="1">
      <c r="A186" s="83" t="s">
        <v>152</v>
      </c>
      <c r="B186" s="134" t="s">
        <v>27</v>
      </c>
      <c r="C186" s="84">
        <v>980</v>
      </c>
      <c r="D186" s="85" t="s">
        <v>148</v>
      </c>
      <c r="E186" s="85" t="s">
        <v>151</v>
      </c>
      <c r="F186" s="85" t="s">
        <v>41</v>
      </c>
      <c r="G186" s="85" t="s">
        <v>29</v>
      </c>
      <c r="H186" s="107">
        <f>185-10</f>
        <v>175</v>
      </c>
      <c r="I186" s="107">
        <v>175</v>
      </c>
      <c r="J186" s="164">
        <f t="shared" si="51"/>
        <v>100</v>
      </c>
    </row>
    <row r="187" spans="1:10" s="72" customFormat="1" ht="21" hidden="1" customHeight="1">
      <c r="A187" s="83" t="s">
        <v>302</v>
      </c>
      <c r="B187" s="135" t="s">
        <v>36</v>
      </c>
      <c r="C187" s="84">
        <v>980</v>
      </c>
      <c r="D187" s="85" t="s">
        <v>148</v>
      </c>
      <c r="E187" s="85" t="s">
        <v>151</v>
      </c>
      <c r="F187" s="85" t="s">
        <v>41</v>
      </c>
      <c r="G187" s="85" t="s">
        <v>85</v>
      </c>
      <c r="H187" s="107">
        <f>15-15</f>
        <v>0</v>
      </c>
      <c r="I187" s="107">
        <f t="shared" ref="I187" si="73">15-15</f>
        <v>0</v>
      </c>
      <c r="J187" s="164" t="e">
        <f t="shared" si="51"/>
        <v>#DIV/0!</v>
      </c>
    </row>
    <row r="188" spans="1:10" s="72" customFormat="1" ht="66" customHeight="1">
      <c r="A188" s="79" t="s">
        <v>153</v>
      </c>
      <c r="B188" s="132" t="s">
        <v>154</v>
      </c>
      <c r="C188" s="80">
        <v>980</v>
      </c>
      <c r="D188" s="81" t="s">
        <v>148</v>
      </c>
      <c r="E188" s="81" t="s">
        <v>155</v>
      </c>
      <c r="F188" s="81"/>
      <c r="G188" s="81"/>
      <c r="H188" s="82">
        <f>H189</f>
        <v>469.8</v>
      </c>
      <c r="I188" s="82">
        <f t="shared" ref="I188:I191" si="74">I189</f>
        <v>469.8</v>
      </c>
      <c r="J188" s="172">
        <f>I188/H188*100</f>
        <v>100</v>
      </c>
    </row>
    <row r="189" spans="1:10" s="72" customFormat="1" ht="33.75" customHeight="1">
      <c r="A189" s="83"/>
      <c r="B189" s="133" t="s">
        <v>239</v>
      </c>
      <c r="C189" s="84">
        <v>980</v>
      </c>
      <c r="D189" s="85" t="s">
        <v>148</v>
      </c>
      <c r="E189" s="85" t="s">
        <v>155</v>
      </c>
      <c r="F189" s="85" t="s">
        <v>240</v>
      </c>
      <c r="G189" s="85"/>
      <c r="H189" s="86">
        <f>H190</f>
        <v>469.8</v>
      </c>
      <c r="I189" s="86">
        <f t="shared" si="74"/>
        <v>469.8</v>
      </c>
      <c r="J189" s="164">
        <f t="shared" ref="J189:J255" si="75">I189/H189*100</f>
        <v>100</v>
      </c>
    </row>
    <row r="190" spans="1:10" ht="33.75" customHeight="1">
      <c r="A190" s="83"/>
      <c r="B190" s="145" t="s">
        <v>241</v>
      </c>
      <c r="C190" s="84">
        <v>980</v>
      </c>
      <c r="D190" s="85" t="s">
        <v>148</v>
      </c>
      <c r="E190" s="85" t="s">
        <v>155</v>
      </c>
      <c r="F190" s="85" t="s">
        <v>242</v>
      </c>
      <c r="G190" s="85"/>
      <c r="H190" s="86">
        <f>H191</f>
        <v>469.8</v>
      </c>
      <c r="I190" s="86">
        <f t="shared" si="74"/>
        <v>469.8</v>
      </c>
      <c r="J190" s="164">
        <f t="shared" si="75"/>
        <v>100</v>
      </c>
    </row>
    <row r="191" spans="1:10" ht="33.75" hidden="1" customHeight="1">
      <c r="A191" s="83"/>
      <c r="B191" s="133" t="s">
        <v>292</v>
      </c>
      <c r="C191" s="84">
        <v>980</v>
      </c>
      <c r="D191" s="85" t="s">
        <v>148</v>
      </c>
      <c r="E191" s="85" t="s">
        <v>155</v>
      </c>
      <c r="F191" s="85" t="s">
        <v>41</v>
      </c>
      <c r="G191" s="85"/>
      <c r="H191" s="86">
        <f>H192</f>
        <v>469.8</v>
      </c>
      <c r="I191" s="86">
        <f t="shared" si="74"/>
        <v>469.8</v>
      </c>
      <c r="J191" s="164">
        <f t="shared" si="75"/>
        <v>100</v>
      </c>
    </row>
    <row r="192" spans="1:10" s="72" customFormat="1" ht="16.5" hidden="1">
      <c r="A192" s="83" t="s">
        <v>156</v>
      </c>
      <c r="B192" s="134" t="s">
        <v>27</v>
      </c>
      <c r="C192" s="84">
        <v>980</v>
      </c>
      <c r="D192" s="85" t="s">
        <v>148</v>
      </c>
      <c r="E192" s="85" t="s">
        <v>155</v>
      </c>
      <c r="F192" s="85" t="s">
        <v>41</v>
      </c>
      <c r="G192" s="85" t="s">
        <v>29</v>
      </c>
      <c r="H192" s="107">
        <f>540-70.2</f>
        <v>469.8</v>
      </c>
      <c r="I192" s="107">
        <v>469.8</v>
      </c>
      <c r="J192" s="164">
        <f t="shared" si="75"/>
        <v>100</v>
      </c>
    </row>
    <row r="193" spans="1:10" ht="31.5" customHeight="1">
      <c r="A193" s="79" t="s">
        <v>344</v>
      </c>
      <c r="B193" s="132" t="s">
        <v>157</v>
      </c>
      <c r="C193" s="80">
        <v>980</v>
      </c>
      <c r="D193" s="81" t="s">
        <v>148</v>
      </c>
      <c r="E193" s="81" t="s">
        <v>158</v>
      </c>
      <c r="F193" s="81"/>
      <c r="G193" s="81"/>
      <c r="H193" s="82">
        <f>H194</f>
        <v>125.20000000000002</v>
      </c>
      <c r="I193" s="82">
        <f t="shared" ref="I193:I195" si="76">I194</f>
        <v>125.2</v>
      </c>
      <c r="J193" s="172">
        <f>I193/H193*100</f>
        <v>99.999999999999986</v>
      </c>
    </row>
    <row r="194" spans="1:10" ht="31.5" customHeight="1">
      <c r="A194" s="83"/>
      <c r="B194" s="133" t="s">
        <v>239</v>
      </c>
      <c r="C194" s="84">
        <v>980</v>
      </c>
      <c r="D194" s="85" t="s">
        <v>148</v>
      </c>
      <c r="E194" s="85" t="s">
        <v>158</v>
      </c>
      <c r="F194" s="85" t="s">
        <v>240</v>
      </c>
      <c r="G194" s="85"/>
      <c r="H194" s="86">
        <f>H195</f>
        <v>125.20000000000002</v>
      </c>
      <c r="I194" s="86">
        <f t="shared" si="76"/>
        <v>125.2</v>
      </c>
      <c r="J194" s="164">
        <f t="shared" si="75"/>
        <v>99.999999999999986</v>
      </c>
    </row>
    <row r="195" spans="1:10" ht="31.5" customHeight="1">
      <c r="A195" s="83"/>
      <c r="B195" s="145" t="s">
        <v>241</v>
      </c>
      <c r="C195" s="84">
        <v>980</v>
      </c>
      <c r="D195" s="85" t="s">
        <v>148</v>
      </c>
      <c r="E195" s="85" t="s">
        <v>158</v>
      </c>
      <c r="F195" s="85" t="s">
        <v>242</v>
      </c>
      <c r="G195" s="85"/>
      <c r="H195" s="86">
        <f>H196</f>
        <v>125.20000000000002</v>
      </c>
      <c r="I195" s="86">
        <f t="shared" si="76"/>
        <v>125.2</v>
      </c>
      <c r="J195" s="164">
        <f t="shared" si="75"/>
        <v>99.999999999999986</v>
      </c>
    </row>
    <row r="196" spans="1:10" ht="34.5" hidden="1" customHeight="1">
      <c r="A196" s="83"/>
      <c r="B196" s="133" t="s">
        <v>292</v>
      </c>
      <c r="C196" s="84">
        <v>980</v>
      </c>
      <c r="D196" s="85" t="s">
        <v>148</v>
      </c>
      <c r="E196" s="85" t="s">
        <v>158</v>
      </c>
      <c r="F196" s="85" t="s">
        <v>41</v>
      </c>
      <c r="G196" s="85"/>
      <c r="H196" s="86">
        <f>H197+H198</f>
        <v>125.20000000000002</v>
      </c>
      <c r="I196" s="86">
        <f t="shared" ref="I196" si="77">I197+I198</f>
        <v>125.2</v>
      </c>
      <c r="J196" s="164">
        <f t="shared" si="75"/>
        <v>99.999999999999986</v>
      </c>
    </row>
    <row r="197" spans="1:10" ht="19.5" hidden="1" customHeight="1">
      <c r="A197" s="83" t="s">
        <v>345</v>
      </c>
      <c r="B197" s="134" t="s">
        <v>27</v>
      </c>
      <c r="C197" s="84">
        <v>980</v>
      </c>
      <c r="D197" s="85" t="s">
        <v>148</v>
      </c>
      <c r="E197" s="85" t="s">
        <v>158</v>
      </c>
      <c r="F197" s="85" t="s">
        <v>41</v>
      </c>
      <c r="G197" s="85" t="s">
        <v>29</v>
      </c>
      <c r="H197" s="107">
        <f>134.8-14.8</f>
        <v>120.00000000000001</v>
      </c>
      <c r="I197" s="107">
        <v>120</v>
      </c>
      <c r="J197" s="164">
        <f t="shared" si="75"/>
        <v>99.999999999999986</v>
      </c>
    </row>
    <row r="198" spans="1:10" ht="19.5" hidden="1" customHeight="1">
      <c r="A198" s="83" t="s">
        <v>346</v>
      </c>
      <c r="B198" s="135" t="s">
        <v>65</v>
      </c>
      <c r="C198" s="84">
        <v>980</v>
      </c>
      <c r="D198" s="85" t="s">
        <v>148</v>
      </c>
      <c r="E198" s="85" t="s">
        <v>158</v>
      </c>
      <c r="F198" s="85" t="s">
        <v>41</v>
      </c>
      <c r="G198" s="85" t="s">
        <v>66</v>
      </c>
      <c r="H198" s="107">
        <v>5.2</v>
      </c>
      <c r="I198" s="107">
        <v>5.2</v>
      </c>
      <c r="J198" s="164">
        <f t="shared" si="75"/>
        <v>100</v>
      </c>
    </row>
    <row r="199" spans="1:10" s="73" customFormat="1" ht="19.5" customHeight="1">
      <c r="A199" s="60" t="s">
        <v>159</v>
      </c>
      <c r="B199" s="140" t="s">
        <v>314</v>
      </c>
      <c r="C199" s="61">
        <v>980</v>
      </c>
      <c r="D199" s="62" t="s">
        <v>160</v>
      </c>
      <c r="E199" s="62"/>
      <c r="F199" s="62"/>
      <c r="G199" s="62"/>
      <c r="H199" s="63">
        <f>H200</f>
        <v>22752.5</v>
      </c>
      <c r="I199" s="63">
        <f t="shared" ref="I199" si="78">I200</f>
        <v>22453.399999999998</v>
      </c>
      <c r="J199" s="168">
        <f t="shared" si="75"/>
        <v>98.685419184704969</v>
      </c>
    </row>
    <row r="200" spans="1:10" s="9" customFormat="1" ht="19.5" customHeight="1">
      <c r="A200" s="64" t="s">
        <v>161</v>
      </c>
      <c r="B200" s="143" t="s">
        <v>162</v>
      </c>
      <c r="C200" s="74">
        <v>980</v>
      </c>
      <c r="D200" s="66" t="s">
        <v>163</v>
      </c>
      <c r="E200" s="75"/>
      <c r="F200" s="75"/>
      <c r="G200" s="75"/>
      <c r="H200" s="76">
        <f>H201+H208+H213+H218</f>
        <v>22752.5</v>
      </c>
      <c r="I200" s="76">
        <f>I201+I208+I213+I218</f>
        <v>22453.399999999998</v>
      </c>
      <c r="J200" s="169">
        <f t="shared" si="75"/>
        <v>98.685419184704969</v>
      </c>
    </row>
    <row r="201" spans="1:10" s="9" customFormat="1" ht="65.25" customHeight="1">
      <c r="A201" s="26" t="s">
        <v>164</v>
      </c>
      <c r="B201" s="132" t="s">
        <v>165</v>
      </c>
      <c r="C201" s="80">
        <v>980</v>
      </c>
      <c r="D201" s="28" t="s">
        <v>163</v>
      </c>
      <c r="E201" s="81" t="s">
        <v>166</v>
      </c>
      <c r="F201" s="81"/>
      <c r="G201" s="81"/>
      <c r="H201" s="82">
        <f t="shared" ref="H201:I203" si="79">H202</f>
        <v>11130.8</v>
      </c>
      <c r="I201" s="82">
        <f t="shared" si="79"/>
        <v>11068.3</v>
      </c>
      <c r="J201" s="172">
        <f t="shared" si="75"/>
        <v>99.438494986883242</v>
      </c>
    </row>
    <row r="202" spans="1:10" s="9" customFormat="1" ht="32.25" customHeight="1">
      <c r="A202" s="30"/>
      <c r="B202" s="133" t="s">
        <v>239</v>
      </c>
      <c r="C202" s="31">
        <v>980</v>
      </c>
      <c r="D202" s="32" t="s">
        <v>163</v>
      </c>
      <c r="E202" s="85" t="s">
        <v>166</v>
      </c>
      <c r="F202" s="85" t="s">
        <v>240</v>
      </c>
      <c r="G202" s="85"/>
      <c r="H202" s="86">
        <f t="shared" si="79"/>
        <v>11130.8</v>
      </c>
      <c r="I202" s="86">
        <f t="shared" si="79"/>
        <v>11068.3</v>
      </c>
      <c r="J202" s="164">
        <f t="shared" si="75"/>
        <v>99.438494986883242</v>
      </c>
    </row>
    <row r="203" spans="1:10" s="9" customFormat="1" ht="36.75" customHeight="1">
      <c r="A203" s="30"/>
      <c r="B203" s="145" t="s">
        <v>241</v>
      </c>
      <c r="C203" s="31">
        <v>980</v>
      </c>
      <c r="D203" s="32" t="s">
        <v>163</v>
      </c>
      <c r="E203" s="85" t="s">
        <v>166</v>
      </c>
      <c r="F203" s="85" t="s">
        <v>242</v>
      </c>
      <c r="G203" s="85"/>
      <c r="H203" s="86">
        <f t="shared" si="79"/>
        <v>11130.8</v>
      </c>
      <c r="I203" s="86">
        <f t="shared" si="79"/>
        <v>11068.3</v>
      </c>
      <c r="J203" s="164">
        <f t="shared" si="75"/>
        <v>99.438494986883242</v>
      </c>
    </row>
    <row r="204" spans="1:10" s="9" customFormat="1" ht="36.75" hidden="1" customHeight="1">
      <c r="A204" s="30"/>
      <c r="B204" s="133" t="s">
        <v>292</v>
      </c>
      <c r="C204" s="31">
        <v>980</v>
      </c>
      <c r="D204" s="32" t="s">
        <v>163</v>
      </c>
      <c r="E204" s="85" t="s">
        <v>166</v>
      </c>
      <c r="F204" s="85" t="s">
        <v>41</v>
      </c>
      <c r="G204" s="85"/>
      <c r="H204" s="86">
        <f>H205+H206+H207</f>
        <v>11130.8</v>
      </c>
      <c r="I204" s="86">
        <f t="shared" ref="I204" si="80">I205+I206+I207</f>
        <v>11068.3</v>
      </c>
      <c r="J204" s="164">
        <f t="shared" si="75"/>
        <v>99.438494986883242</v>
      </c>
    </row>
    <row r="205" spans="1:10" s="9" customFormat="1" ht="21.75" hidden="1" customHeight="1">
      <c r="A205" s="30" t="s">
        <v>167</v>
      </c>
      <c r="B205" s="134" t="s">
        <v>69</v>
      </c>
      <c r="C205" s="31">
        <v>980</v>
      </c>
      <c r="D205" s="32" t="s">
        <v>163</v>
      </c>
      <c r="E205" s="85" t="s">
        <v>166</v>
      </c>
      <c r="F205" s="85" t="s">
        <v>41</v>
      </c>
      <c r="G205" s="85" t="s">
        <v>70</v>
      </c>
      <c r="H205" s="107">
        <f>30+3.2</f>
        <v>33.200000000000003</v>
      </c>
      <c r="I205" s="107">
        <v>16.600000000000001</v>
      </c>
      <c r="J205" s="164">
        <f t="shared" si="75"/>
        <v>50</v>
      </c>
    </row>
    <row r="206" spans="1:10" s="9" customFormat="1" ht="21.75" hidden="1" customHeight="1">
      <c r="A206" s="30" t="s">
        <v>310</v>
      </c>
      <c r="B206" s="134" t="s">
        <v>27</v>
      </c>
      <c r="C206" s="31">
        <v>980</v>
      </c>
      <c r="D206" s="32" t="s">
        <v>163</v>
      </c>
      <c r="E206" s="85" t="s">
        <v>166</v>
      </c>
      <c r="F206" s="85" t="s">
        <v>41</v>
      </c>
      <c r="G206" s="85" t="s">
        <v>29</v>
      </c>
      <c r="H206" s="107">
        <f>8584.8-77.4+287</f>
        <v>8794.4</v>
      </c>
      <c r="I206" s="107">
        <v>8751.2999999999993</v>
      </c>
      <c r="J206" s="164">
        <f t="shared" si="75"/>
        <v>99.509915400709531</v>
      </c>
    </row>
    <row r="207" spans="1:10" s="72" customFormat="1" ht="21.75" hidden="1" customHeight="1">
      <c r="A207" s="30" t="s">
        <v>311</v>
      </c>
      <c r="B207" s="135" t="s">
        <v>36</v>
      </c>
      <c r="C207" s="31">
        <v>980</v>
      </c>
      <c r="D207" s="32" t="s">
        <v>163</v>
      </c>
      <c r="E207" s="85" t="s">
        <v>166</v>
      </c>
      <c r="F207" s="85" t="s">
        <v>41</v>
      </c>
      <c r="G207" s="85" t="s">
        <v>85</v>
      </c>
      <c r="H207" s="107">
        <f>2220+53.2+30</f>
        <v>2303.1999999999998</v>
      </c>
      <c r="I207" s="107">
        <v>2300.4</v>
      </c>
      <c r="J207" s="164">
        <f t="shared" si="75"/>
        <v>99.878430010420288</v>
      </c>
    </row>
    <row r="208" spans="1:10" s="72" customFormat="1" ht="49.5" customHeight="1">
      <c r="A208" s="26" t="s">
        <v>168</v>
      </c>
      <c r="B208" s="132" t="s">
        <v>169</v>
      </c>
      <c r="C208" s="80">
        <v>980</v>
      </c>
      <c r="D208" s="28" t="s">
        <v>163</v>
      </c>
      <c r="E208" s="81" t="s">
        <v>170</v>
      </c>
      <c r="F208" s="81"/>
      <c r="G208" s="81"/>
      <c r="H208" s="82">
        <f>H209</f>
        <v>1534</v>
      </c>
      <c r="I208" s="82">
        <f t="shared" ref="I208:I211" si="81">I209</f>
        <v>1532.4</v>
      </c>
      <c r="J208" s="172">
        <f t="shared" si="75"/>
        <v>99.895697522816178</v>
      </c>
    </row>
    <row r="209" spans="1:10" s="72" customFormat="1" ht="33.75" customHeight="1">
      <c r="A209" s="30"/>
      <c r="B209" s="133" t="s">
        <v>239</v>
      </c>
      <c r="C209" s="31">
        <v>980</v>
      </c>
      <c r="D209" s="32" t="s">
        <v>163</v>
      </c>
      <c r="E209" s="85" t="s">
        <v>170</v>
      </c>
      <c r="F209" s="87" t="s">
        <v>240</v>
      </c>
      <c r="G209" s="87"/>
      <c r="H209" s="86">
        <f>H210</f>
        <v>1534</v>
      </c>
      <c r="I209" s="86">
        <f t="shared" si="81"/>
        <v>1532.4</v>
      </c>
      <c r="J209" s="164">
        <f t="shared" si="75"/>
        <v>99.895697522816178</v>
      </c>
    </row>
    <row r="210" spans="1:10" ht="33.75" customHeight="1">
      <c r="A210" s="30"/>
      <c r="B210" s="145" t="s">
        <v>241</v>
      </c>
      <c r="C210" s="31">
        <v>980</v>
      </c>
      <c r="D210" s="32" t="s">
        <v>163</v>
      </c>
      <c r="E210" s="85" t="s">
        <v>170</v>
      </c>
      <c r="F210" s="87" t="s">
        <v>242</v>
      </c>
      <c r="G210" s="87"/>
      <c r="H210" s="86">
        <f>H211</f>
        <v>1534</v>
      </c>
      <c r="I210" s="86">
        <f t="shared" si="81"/>
        <v>1532.4</v>
      </c>
      <c r="J210" s="164">
        <f t="shared" si="75"/>
        <v>99.895697522816178</v>
      </c>
    </row>
    <row r="211" spans="1:10" ht="33.75" hidden="1" customHeight="1">
      <c r="A211" s="30"/>
      <c r="B211" s="133" t="s">
        <v>292</v>
      </c>
      <c r="C211" s="31">
        <v>980</v>
      </c>
      <c r="D211" s="32" t="s">
        <v>163</v>
      </c>
      <c r="E211" s="85" t="s">
        <v>170</v>
      </c>
      <c r="F211" s="87" t="s">
        <v>41</v>
      </c>
      <c r="G211" s="87"/>
      <c r="H211" s="86">
        <f>H212</f>
        <v>1534</v>
      </c>
      <c r="I211" s="86">
        <f t="shared" si="81"/>
        <v>1532.4</v>
      </c>
      <c r="J211" s="164">
        <f t="shared" si="75"/>
        <v>99.895697522816178</v>
      </c>
    </row>
    <row r="212" spans="1:10" s="72" customFormat="1" ht="19.5" hidden="1" customHeight="1">
      <c r="A212" s="30" t="s">
        <v>171</v>
      </c>
      <c r="B212" s="134" t="s">
        <v>27</v>
      </c>
      <c r="C212" s="31">
        <v>980</v>
      </c>
      <c r="D212" s="32" t="s">
        <v>163</v>
      </c>
      <c r="E212" s="85" t="s">
        <v>170</v>
      </c>
      <c r="F212" s="87" t="s">
        <v>41</v>
      </c>
      <c r="G212" s="87" t="s">
        <v>29</v>
      </c>
      <c r="H212" s="107">
        <f>1780-201+65-110</f>
        <v>1534</v>
      </c>
      <c r="I212" s="107">
        <v>1532.4</v>
      </c>
      <c r="J212" s="164">
        <f t="shared" si="75"/>
        <v>99.895697522816178</v>
      </c>
    </row>
    <row r="213" spans="1:10" ht="50.25" customHeight="1">
      <c r="A213" s="26" t="s">
        <v>172</v>
      </c>
      <c r="B213" s="132" t="s">
        <v>173</v>
      </c>
      <c r="C213" s="80">
        <v>980</v>
      </c>
      <c r="D213" s="28" t="s">
        <v>163</v>
      </c>
      <c r="E213" s="81" t="s">
        <v>174</v>
      </c>
      <c r="F213" s="81"/>
      <c r="G213" s="81"/>
      <c r="H213" s="82">
        <f>H214</f>
        <v>8377.7000000000007</v>
      </c>
      <c r="I213" s="82">
        <f t="shared" ref="I213:I218" si="82">I214</f>
        <v>8376.5</v>
      </c>
      <c r="J213" s="172">
        <f t="shared" si="75"/>
        <v>99.985676259593916</v>
      </c>
    </row>
    <row r="214" spans="1:10" ht="30.75" customHeight="1">
      <c r="A214" s="30"/>
      <c r="B214" s="133" t="s">
        <v>239</v>
      </c>
      <c r="C214" s="31">
        <v>980</v>
      </c>
      <c r="D214" s="32" t="s">
        <v>163</v>
      </c>
      <c r="E214" s="85" t="s">
        <v>174</v>
      </c>
      <c r="F214" s="87" t="s">
        <v>240</v>
      </c>
      <c r="G214" s="87"/>
      <c r="H214" s="86">
        <f>H215</f>
        <v>8377.7000000000007</v>
      </c>
      <c r="I214" s="86">
        <f t="shared" si="82"/>
        <v>8376.5</v>
      </c>
      <c r="J214" s="164">
        <f t="shared" si="75"/>
        <v>99.985676259593916</v>
      </c>
    </row>
    <row r="215" spans="1:10" ht="35.25" customHeight="1">
      <c r="A215" s="30"/>
      <c r="B215" s="145" t="s">
        <v>241</v>
      </c>
      <c r="C215" s="31">
        <v>980</v>
      </c>
      <c r="D215" s="32" t="s">
        <v>163</v>
      </c>
      <c r="E215" s="85" t="s">
        <v>174</v>
      </c>
      <c r="F215" s="87" t="s">
        <v>242</v>
      </c>
      <c r="G215" s="87"/>
      <c r="H215" s="86">
        <f>H216</f>
        <v>8377.7000000000007</v>
      </c>
      <c r="I215" s="86">
        <f t="shared" si="82"/>
        <v>8376.5</v>
      </c>
      <c r="J215" s="164">
        <f t="shared" si="75"/>
        <v>99.985676259593916</v>
      </c>
    </row>
    <row r="216" spans="1:10" s="72" customFormat="1" ht="34.5" hidden="1" customHeight="1">
      <c r="A216" s="30"/>
      <c r="B216" s="133" t="s">
        <v>292</v>
      </c>
      <c r="C216" s="31">
        <v>980</v>
      </c>
      <c r="D216" s="32" t="s">
        <v>163</v>
      </c>
      <c r="E216" s="85" t="s">
        <v>174</v>
      </c>
      <c r="F216" s="87" t="s">
        <v>41</v>
      </c>
      <c r="G216" s="87"/>
      <c r="H216" s="86">
        <f>H217</f>
        <v>8377.7000000000007</v>
      </c>
      <c r="I216" s="86">
        <f t="shared" si="82"/>
        <v>8376.5</v>
      </c>
      <c r="J216" s="164">
        <f t="shared" si="75"/>
        <v>99.985676259593916</v>
      </c>
    </row>
    <row r="217" spans="1:10" ht="24" hidden="1" customHeight="1">
      <c r="A217" s="30" t="s">
        <v>175</v>
      </c>
      <c r="B217" s="134" t="s">
        <v>27</v>
      </c>
      <c r="C217" s="31">
        <v>980</v>
      </c>
      <c r="D217" s="32" t="s">
        <v>163</v>
      </c>
      <c r="E217" s="85" t="s">
        <v>174</v>
      </c>
      <c r="F217" s="87" t="s">
        <v>41</v>
      </c>
      <c r="G217" s="87" t="s">
        <v>29</v>
      </c>
      <c r="H217" s="107">
        <f>7660.7+67+650</f>
        <v>8377.7000000000007</v>
      </c>
      <c r="I217" s="107">
        <v>8376.5</v>
      </c>
      <c r="J217" s="164">
        <f t="shared" si="75"/>
        <v>99.985676259593916</v>
      </c>
    </row>
    <row r="218" spans="1:10" ht="50.25" customHeight="1">
      <c r="A218" s="26" t="s">
        <v>369</v>
      </c>
      <c r="B218" s="132" t="s">
        <v>173</v>
      </c>
      <c r="C218" s="80">
        <v>980</v>
      </c>
      <c r="D218" s="28" t="s">
        <v>163</v>
      </c>
      <c r="E218" s="81" t="s">
        <v>226</v>
      </c>
      <c r="F218" s="81"/>
      <c r="G218" s="81"/>
      <c r="H218" s="82">
        <f>H219</f>
        <v>1710</v>
      </c>
      <c r="I218" s="82">
        <f t="shared" si="82"/>
        <v>1476.2</v>
      </c>
      <c r="J218" s="172">
        <f t="shared" ref="J218" si="83">I218/H218*100</f>
        <v>86.327485380116968</v>
      </c>
    </row>
    <row r="219" spans="1:10" ht="31.5">
      <c r="A219" s="30"/>
      <c r="B219" s="133" t="s">
        <v>262</v>
      </c>
      <c r="C219" s="31">
        <v>980</v>
      </c>
      <c r="D219" s="32" t="s">
        <v>163</v>
      </c>
      <c r="E219" s="32" t="s">
        <v>226</v>
      </c>
      <c r="F219" s="32" t="s">
        <v>263</v>
      </c>
      <c r="G219" s="32"/>
      <c r="H219" s="33">
        <f t="shared" ref="H219:I219" si="84">H220</f>
        <v>1710</v>
      </c>
      <c r="I219" s="33">
        <f t="shared" si="84"/>
        <v>1476.2</v>
      </c>
      <c r="J219" s="164">
        <f t="shared" ref="J219:J220" si="85">I219/H219*100</f>
        <v>86.327485380116968</v>
      </c>
    </row>
    <row r="220" spans="1:10" ht="24" customHeight="1">
      <c r="A220" s="30"/>
      <c r="B220" s="145" t="s">
        <v>286</v>
      </c>
      <c r="C220" s="31">
        <v>980</v>
      </c>
      <c r="D220" s="32" t="s">
        <v>163</v>
      </c>
      <c r="E220" s="32" t="s">
        <v>226</v>
      </c>
      <c r="F220" s="32" t="s">
        <v>287</v>
      </c>
      <c r="G220" s="32"/>
      <c r="H220" s="107">
        <f>1630+80</f>
        <v>1710</v>
      </c>
      <c r="I220" s="107">
        <v>1476.2</v>
      </c>
      <c r="J220" s="164">
        <f t="shared" si="85"/>
        <v>86.327485380116968</v>
      </c>
    </row>
    <row r="221" spans="1:10" ht="20.25" customHeight="1">
      <c r="A221" s="60" t="s">
        <v>176</v>
      </c>
      <c r="B221" s="140" t="s">
        <v>177</v>
      </c>
      <c r="C221" s="61">
        <v>980</v>
      </c>
      <c r="D221" s="62" t="s">
        <v>178</v>
      </c>
      <c r="E221" s="62"/>
      <c r="F221" s="62"/>
      <c r="G221" s="62"/>
      <c r="H221" s="63">
        <f>H228+H222</f>
        <v>18558.2</v>
      </c>
      <c r="I221" s="63">
        <f t="shared" ref="I221" si="86">I228+I222</f>
        <v>17002.7</v>
      </c>
      <c r="J221" s="168">
        <f t="shared" si="75"/>
        <v>91.618260391632816</v>
      </c>
    </row>
    <row r="222" spans="1:10" ht="20.25" customHeight="1">
      <c r="A222" s="64" t="s">
        <v>179</v>
      </c>
      <c r="B222" s="143" t="s">
        <v>180</v>
      </c>
      <c r="C222" s="74">
        <v>980</v>
      </c>
      <c r="D222" s="75" t="s">
        <v>181</v>
      </c>
      <c r="E222" s="75"/>
      <c r="F222" s="75"/>
      <c r="G222" s="75"/>
      <c r="H222" s="76">
        <f>H223</f>
        <v>404.2</v>
      </c>
      <c r="I222" s="76">
        <f t="shared" ref="I222:I226" si="87">I223</f>
        <v>404.2</v>
      </c>
      <c r="J222" s="169">
        <f t="shared" si="75"/>
        <v>100</v>
      </c>
    </row>
    <row r="223" spans="1:10" ht="35.25" customHeight="1">
      <c r="A223" s="79" t="s">
        <v>182</v>
      </c>
      <c r="B223" s="146" t="s">
        <v>183</v>
      </c>
      <c r="C223" s="80">
        <v>980</v>
      </c>
      <c r="D223" s="81" t="s">
        <v>181</v>
      </c>
      <c r="E223" s="81" t="s">
        <v>272</v>
      </c>
      <c r="F223" s="81"/>
      <c r="G223" s="81"/>
      <c r="H223" s="82">
        <f>H224</f>
        <v>404.2</v>
      </c>
      <c r="I223" s="82">
        <f t="shared" si="87"/>
        <v>404.2</v>
      </c>
      <c r="J223" s="172">
        <f t="shared" si="75"/>
        <v>100</v>
      </c>
    </row>
    <row r="224" spans="1:10" ht="20.100000000000001" customHeight="1">
      <c r="A224" s="83"/>
      <c r="B224" s="147" t="s">
        <v>273</v>
      </c>
      <c r="C224" s="84">
        <v>980</v>
      </c>
      <c r="D224" s="85" t="s">
        <v>181</v>
      </c>
      <c r="E224" s="85" t="s">
        <v>272</v>
      </c>
      <c r="F224" s="85" t="s">
        <v>274</v>
      </c>
      <c r="G224" s="85"/>
      <c r="H224" s="86">
        <f>H225</f>
        <v>404.2</v>
      </c>
      <c r="I224" s="86">
        <f t="shared" si="87"/>
        <v>404.2</v>
      </c>
      <c r="J224" s="164">
        <f t="shared" si="75"/>
        <v>100</v>
      </c>
    </row>
    <row r="225" spans="1:10" ht="19.5" customHeight="1">
      <c r="A225" s="83"/>
      <c r="B225" s="147" t="s">
        <v>275</v>
      </c>
      <c r="C225" s="84">
        <v>980</v>
      </c>
      <c r="D225" s="85" t="s">
        <v>181</v>
      </c>
      <c r="E225" s="85" t="s">
        <v>272</v>
      </c>
      <c r="F225" s="85" t="s">
        <v>63</v>
      </c>
      <c r="G225" s="85"/>
      <c r="H225" s="86">
        <f>H226</f>
        <v>404.2</v>
      </c>
      <c r="I225" s="86">
        <f t="shared" si="87"/>
        <v>404.2</v>
      </c>
      <c r="J225" s="164">
        <f t="shared" si="75"/>
        <v>100</v>
      </c>
    </row>
    <row r="226" spans="1:10" ht="19.5" hidden="1" customHeight="1">
      <c r="A226" s="83"/>
      <c r="B226" s="147" t="s">
        <v>312</v>
      </c>
      <c r="C226" s="84">
        <v>980</v>
      </c>
      <c r="D226" s="85" t="s">
        <v>181</v>
      </c>
      <c r="E226" s="85" t="s">
        <v>272</v>
      </c>
      <c r="F226" s="85" t="s">
        <v>313</v>
      </c>
      <c r="G226" s="85"/>
      <c r="H226" s="86">
        <f>H227</f>
        <v>404.2</v>
      </c>
      <c r="I226" s="86">
        <f t="shared" si="87"/>
        <v>404.2</v>
      </c>
      <c r="J226" s="164">
        <f t="shared" si="75"/>
        <v>100</v>
      </c>
    </row>
    <row r="227" spans="1:10" ht="33.75" hidden="1" customHeight="1">
      <c r="A227" s="83" t="s">
        <v>184</v>
      </c>
      <c r="B227" s="147" t="s">
        <v>303</v>
      </c>
      <c r="C227" s="84">
        <v>980</v>
      </c>
      <c r="D227" s="85" t="s">
        <v>181</v>
      </c>
      <c r="E227" s="85" t="s">
        <v>272</v>
      </c>
      <c r="F227" s="85" t="s">
        <v>313</v>
      </c>
      <c r="G227" s="85" t="s">
        <v>185</v>
      </c>
      <c r="H227" s="107">
        <f>650-245.8</f>
        <v>404.2</v>
      </c>
      <c r="I227" s="107">
        <v>404.2</v>
      </c>
      <c r="J227" s="164">
        <f t="shared" si="75"/>
        <v>100</v>
      </c>
    </row>
    <row r="228" spans="1:10" ht="20.100000000000001" customHeight="1">
      <c r="A228" s="64" t="s">
        <v>186</v>
      </c>
      <c r="B228" s="141" t="s">
        <v>187</v>
      </c>
      <c r="C228" s="65">
        <v>980</v>
      </c>
      <c r="D228" s="66" t="s">
        <v>188</v>
      </c>
      <c r="E228" s="66"/>
      <c r="F228" s="66"/>
      <c r="G228" s="66"/>
      <c r="H228" s="67">
        <f>H251+H235+H229</f>
        <v>18154</v>
      </c>
      <c r="I228" s="67">
        <f t="shared" ref="I228" si="88">I251+I235+I229</f>
        <v>16598.5</v>
      </c>
      <c r="J228" s="169">
        <f t="shared" si="75"/>
        <v>91.431640409827025</v>
      </c>
    </row>
    <row r="229" spans="1:10" ht="66.75" customHeight="1">
      <c r="A229" s="26" t="s">
        <v>189</v>
      </c>
      <c r="B229" s="132" t="s">
        <v>347</v>
      </c>
      <c r="C229" s="27">
        <v>980</v>
      </c>
      <c r="D229" s="28" t="s">
        <v>188</v>
      </c>
      <c r="E229" s="28" t="s">
        <v>348</v>
      </c>
      <c r="F229" s="28"/>
      <c r="G229" s="28"/>
      <c r="H229" s="29">
        <f>H230</f>
        <v>1127</v>
      </c>
      <c r="I229" s="29">
        <f t="shared" ref="I229:I231" si="89">I230</f>
        <v>1126.8</v>
      </c>
      <c r="J229" s="172">
        <f t="shared" si="75"/>
        <v>99.982253771073644</v>
      </c>
    </row>
    <row r="230" spans="1:10" ht="51" customHeight="1">
      <c r="A230" s="30"/>
      <c r="B230" s="133" t="s">
        <v>232</v>
      </c>
      <c r="C230" s="31">
        <v>980</v>
      </c>
      <c r="D230" s="32" t="s">
        <v>188</v>
      </c>
      <c r="E230" s="32" t="s">
        <v>348</v>
      </c>
      <c r="F230" s="32" t="s">
        <v>233</v>
      </c>
      <c r="G230" s="32"/>
      <c r="H230" s="33">
        <f>H231</f>
        <v>1127</v>
      </c>
      <c r="I230" s="33">
        <f t="shared" si="89"/>
        <v>1126.8</v>
      </c>
      <c r="J230" s="164">
        <f t="shared" si="75"/>
        <v>99.982253771073644</v>
      </c>
    </row>
    <row r="231" spans="1:10" ht="27.75" customHeight="1">
      <c r="A231" s="30"/>
      <c r="B231" s="133" t="s">
        <v>234</v>
      </c>
      <c r="C231" s="31">
        <v>980</v>
      </c>
      <c r="D231" s="32" t="s">
        <v>188</v>
      </c>
      <c r="E231" s="32" t="s">
        <v>348</v>
      </c>
      <c r="F231" s="32" t="s">
        <v>235</v>
      </c>
      <c r="G231" s="32"/>
      <c r="H231" s="33">
        <f>H232</f>
        <v>1127</v>
      </c>
      <c r="I231" s="33">
        <f t="shared" si="89"/>
        <v>1126.8</v>
      </c>
      <c r="J231" s="164">
        <f t="shared" si="75"/>
        <v>99.982253771073644</v>
      </c>
    </row>
    <row r="232" spans="1:10" ht="35.25" hidden="1" customHeight="1">
      <c r="A232" s="30"/>
      <c r="B232" s="133" t="s">
        <v>291</v>
      </c>
      <c r="C232" s="31">
        <v>980</v>
      </c>
      <c r="D232" s="32" t="s">
        <v>188</v>
      </c>
      <c r="E232" s="32" t="s">
        <v>348</v>
      </c>
      <c r="F232" s="32" t="s">
        <v>17</v>
      </c>
      <c r="G232" s="32"/>
      <c r="H232" s="33">
        <f>H233+H234</f>
        <v>1127</v>
      </c>
      <c r="I232" s="33">
        <f t="shared" ref="I232" si="90">I233+I234</f>
        <v>1126.8</v>
      </c>
      <c r="J232" s="164">
        <f t="shared" si="75"/>
        <v>99.982253771073644</v>
      </c>
    </row>
    <row r="233" spans="1:10" ht="19.5" hidden="1" customHeight="1">
      <c r="A233" s="30" t="s">
        <v>190</v>
      </c>
      <c r="B233" s="134" t="s">
        <v>16</v>
      </c>
      <c r="C233" s="31">
        <v>980</v>
      </c>
      <c r="D233" s="32" t="s">
        <v>188</v>
      </c>
      <c r="E233" s="32" t="s">
        <v>348</v>
      </c>
      <c r="F233" s="32" t="s">
        <v>17</v>
      </c>
      <c r="G233" s="32" t="s">
        <v>18</v>
      </c>
      <c r="H233" s="107">
        <f>456.4+376.2+7+112.1</f>
        <v>951.69999999999993</v>
      </c>
      <c r="I233" s="107">
        <v>951.6</v>
      </c>
      <c r="J233" s="164">
        <f t="shared" si="75"/>
        <v>99.989492487128302</v>
      </c>
    </row>
    <row r="234" spans="1:10" ht="19.5" hidden="1" customHeight="1">
      <c r="A234" s="30" t="s">
        <v>191</v>
      </c>
      <c r="B234" s="135" t="s">
        <v>20</v>
      </c>
      <c r="C234" s="31">
        <v>980</v>
      </c>
      <c r="D234" s="32" t="s">
        <v>188</v>
      </c>
      <c r="E234" s="32" t="s">
        <v>348</v>
      </c>
      <c r="F234" s="32" t="s">
        <v>17</v>
      </c>
      <c r="G234" s="32" t="s">
        <v>21</v>
      </c>
      <c r="H234" s="107">
        <f>163.1-7+19.2</f>
        <v>175.29999999999998</v>
      </c>
      <c r="I234" s="107">
        <v>175.2</v>
      </c>
      <c r="J234" s="164">
        <f t="shared" si="75"/>
        <v>99.942954934398173</v>
      </c>
    </row>
    <row r="235" spans="1:10" ht="34.5" customHeight="1">
      <c r="A235" s="26" t="s">
        <v>192</v>
      </c>
      <c r="B235" s="132" t="s">
        <v>276</v>
      </c>
      <c r="C235" s="27">
        <v>980</v>
      </c>
      <c r="D235" s="28" t="s">
        <v>188</v>
      </c>
      <c r="E235" s="28" t="s">
        <v>277</v>
      </c>
      <c r="F235" s="28"/>
      <c r="G235" s="28"/>
      <c r="H235" s="29">
        <f>H236+H241</f>
        <v>3627.4</v>
      </c>
      <c r="I235" s="29">
        <f t="shared" ref="I235" si="91">I236+I241</f>
        <v>3320.3999999999996</v>
      </c>
      <c r="J235" s="172">
        <f t="shared" si="75"/>
        <v>91.536637812207076</v>
      </c>
    </row>
    <row r="236" spans="1:10" ht="51" customHeight="1">
      <c r="A236" s="26"/>
      <c r="B236" s="133" t="s">
        <v>232</v>
      </c>
      <c r="C236" s="31">
        <v>980</v>
      </c>
      <c r="D236" s="32" t="s">
        <v>188</v>
      </c>
      <c r="E236" s="32" t="s">
        <v>277</v>
      </c>
      <c r="F236" s="32" t="s">
        <v>233</v>
      </c>
      <c r="G236" s="28"/>
      <c r="H236" s="33">
        <f>H237</f>
        <v>3386.9</v>
      </c>
      <c r="I236" s="33">
        <f t="shared" ref="I236:I237" si="92">I237</f>
        <v>3102.8999999999996</v>
      </c>
      <c r="J236" s="164">
        <f t="shared" si="75"/>
        <v>91.614750952198165</v>
      </c>
    </row>
    <row r="237" spans="1:10" ht="24.75" customHeight="1">
      <c r="A237" s="30"/>
      <c r="B237" s="133" t="s">
        <v>234</v>
      </c>
      <c r="C237" s="31">
        <v>980</v>
      </c>
      <c r="D237" s="32" t="s">
        <v>188</v>
      </c>
      <c r="E237" s="32" t="s">
        <v>277</v>
      </c>
      <c r="F237" s="32" t="s">
        <v>235</v>
      </c>
      <c r="G237" s="32"/>
      <c r="H237" s="33">
        <f>H238</f>
        <v>3386.9</v>
      </c>
      <c r="I237" s="33">
        <f t="shared" si="92"/>
        <v>3102.8999999999996</v>
      </c>
      <c r="J237" s="164">
        <f t="shared" si="75"/>
        <v>91.614750952198165</v>
      </c>
    </row>
    <row r="238" spans="1:10" ht="33.75" hidden="1" customHeight="1">
      <c r="A238" s="30"/>
      <c r="B238" s="133" t="s">
        <v>291</v>
      </c>
      <c r="C238" s="31">
        <v>980</v>
      </c>
      <c r="D238" s="32" t="s">
        <v>188</v>
      </c>
      <c r="E238" s="32" t="s">
        <v>277</v>
      </c>
      <c r="F238" s="32" t="s">
        <v>17</v>
      </c>
      <c r="G238" s="32"/>
      <c r="H238" s="33">
        <f>H239+H240</f>
        <v>3386.9</v>
      </c>
      <c r="I238" s="33">
        <f t="shared" ref="I238" si="93">I239+I240</f>
        <v>3102.8999999999996</v>
      </c>
      <c r="J238" s="164">
        <f t="shared" si="75"/>
        <v>91.614750952198165</v>
      </c>
    </row>
    <row r="239" spans="1:10" ht="19.5" hidden="1" customHeight="1">
      <c r="A239" s="30" t="s">
        <v>193</v>
      </c>
      <c r="B239" s="135" t="s">
        <v>16</v>
      </c>
      <c r="C239" s="31">
        <v>980</v>
      </c>
      <c r="D239" s="32" t="s">
        <v>188</v>
      </c>
      <c r="E239" s="32" t="s">
        <v>277</v>
      </c>
      <c r="F239" s="32" t="s">
        <v>17</v>
      </c>
      <c r="G239" s="32" t="s">
        <v>18</v>
      </c>
      <c r="H239" s="107">
        <v>2601.3000000000002</v>
      </c>
      <c r="I239" s="107">
        <v>2383.1999999999998</v>
      </c>
      <c r="J239" s="164">
        <f t="shared" si="75"/>
        <v>91.615730596240326</v>
      </c>
    </row>
    <row r="240" spans="1:10" ht="19.5" hidden="1" customHeight="1">
      <c r="A240" s="30" t="s">
        <v>195</v>
      </c>
      <c r="B240" s="135" t="s">
        <v>20</v>
      </c>
      <c r="C240" s="31">
        <v>980</v>
      </c>
      <c r="D240" s="32" t="s">
        <v>188</v>
      </c>
      <c r="E240" s="32" t="s">
        <v>277</v>
      </c>
      <c r="F240" s="32" t="s">
        <v>17</v>
      </c>
      <c r="G240" s="32" t="s">
        <v>21</v>
      </c>
      <c r="H240" s="107">
        <v>785.6</v>
      </c>
      <c r="I240" s="107">
        <v>719.7</v>
      </c>
      <c r="J240" s="164">
        <f t="shared" si="75"/>
        <v>91.611507128309583</v>
      </c>
    </row>
    <row r="241" spans="1:10" ht="35.25" customHeight="1">
      <c r="A241" s="30"/>
      <c r="B241" s="133" t="s">
        <v>239</v>
      </c>
      <c r="C241" s="31">
        <v>980</v>
      </c>
      <c r="D241" s="32" t="s">
        <v>188</v>
      </c>
      <c r="E241" s="32" t="s">
        <v>277</v>
      </c>
      <c r="F241" s="32" t="s">
        <v>240</v>
      </c>
      <c r="G241" s="32"/>
      <c r="H241" s="33">
        <f>H242</f>
        <v>240.5</v>
      </c>
      <c r="I241" s="33">
        <f t="shared" ref="I241" si="94">I242</f>
        <v>217.5</v>
      </c>
      <c r="J241" s="164">
        <f t="shared" si="75"/>
        <v>90.436590436590436</v>
      </c>
    </row>
    <row r="242" spans="1:10" s="72" customFormat="1" ht="34.5" customHeight="1">
      <c r="A242" s="30"/>
      <c r="B242" s="145" t="s">
        <v>241</v>
      </c>
      <c r="C242" s="31">
        <v>980</v>
      </c>
      <c r="D242" s="32" t="s">
        <v>188</v>
      </c>
      <c r="E242" s="32" t="s">
        <v>277</v>
      </c>
      <c r="F242" s="32" t="s">
        <v>242</v>
      </c>
      <c r="G242" s="32"/>
      <c r="H242" s="33">
        <f>H243+H247</f>
        <v>240.5</v>
      </c>
      <c r="I242" s="33">
        <f t="shared" ref="I242" si="95">I243+I247</f>
        <v>217.5</v>
      </c>
      <c r="J242" s="164">
        <f t="shared" si="75"/>
        <v>90.436590436590436</v>
      </c>
    </row>
    <row r="243" spans="1:10" ht="33" hidden="1" customHeight="1">
      <c r="A243" s="30"/>
      <c r="B243" s="133" t="s">
        <v>295</v>
      </c>
      <c r="C243" s="31">
        <v>980</v>
      </c>
      <c r="D243" s="32" t="s">
        <v>188</v>
      </c>
      <c r="E243" s="32" t="s">
        <v>277</v>
      </c>
      <c r="F243" s="32" t="s">
        <v>58</v>
      </c>
      <c r="G243" s="32"/>
      <c r="H243" s="33">
        <f>H244+H245+H246</f>
        <v>98.8</v>
      </c>
      <c r="I243" s="33">
        <f t="shared" ref="I243" si="96">I244+I245+I246</f>
        <v>97.6</v>
      </c>
      <c r="J243" s="164">
        <f t="shared" si="75"/>
        <v>98.785425101214571</v>
      </c>
    </row>
    <row r="244" spans="1:10" ht="19.5" hidden="1" customHeight="1">
      <c r="A244" s="30" t="s">
        <v>320</v>
      </c>
      <c r="B244" s="135" t="s">
        <v>57</v>
      </c>
      <c r="C244" s="31">
        <v>980</v>
      </c>
      <c r="D244" s="32" t="s">
        <v>188</v>
      </c>
      <c r="E244" s="32" t="s">
        <v>277</v>
      </c>
      <c r="F244" s="32" t="s">
        <v>58</v>
      </c>
      <c r="G244" s="32" t="s">
        <v>59</v>
      </c>
      <c r="H244" s="107">
        <v>8.5</v>
      </c>
      <c r="I244" s="107">
        <v>8</v>
      </c>
      <c r="J244" s="164">
        <f t="shared" si="75"/>
        <v>94.117647058823522</v>
      </c>
    </row>
    <row r="245" spans="1:10" ht="17.25" hidden="1" customHeight="1">
      <c r="A245" s="30" t="s">
        <v>321</v>
      </c>
      <c r="B245" s="135" t="s">
        <v>27</v>
      </c>
      <c r="C245" s="31">
        <v>980</v>
      </c>
      <c r="D245" s="32" t="s">
        <v>188</v>
      </c>
      <c r="E245" s="32" t="s">
        <v>277</v>
      </c>
      <c r="F245" s="32" t="s">
        <v>58</v>
      </c>
      <c r="G245" s="32" t="s">
        <v>29</v>
      </c>
      <c r="H245" s="107">
        <v>8.3000000000000007</v>
      </c>
      <c r="I245" s="107">
        <v>7.8</v>
      </c>
      <c r="J245" s="164">
        <f t="shared" si="75"/>
        <v>93.97590361445782</v>
      </c>
    </row>
    <row r="246" spans="1:10" ht="17.25" hidden="1" customHeight="1">
      <c r="A246" s="30" t="s">
        <v>349</v>
      </c>
      <c r="B246" s="148" t="s">
        <v>62</v>
      </c>
      <c r="C246" s="31">
        <v>980</v>
      </c>
      <c r="D246" s="32" t="s">
        <v>188</v>
      </c>
      <c r="E246" s="32" t="s">
        <v>277</v>
      </c>
      <c r="F246" s="32" t="s">
        <v>58</v>
      </c>
      <c r="G246" s="32" t="s">
        <v>63</v>
      </c>
      <c r="H246" s="107">
        <v>82</v>
      </c>
      <c r="I246" s="107">
        <v>81.8</v>
      </c>
      <c r="J246" s="164">
        <f t="shared" si="75"/>
        <v>99.756097560975604</v>
      </c>
    </row>
    <row r="247" spans="1:10" ht="31.5" hidden="1" customHeight="1">
      <c r="A247" s="30"/>
      <c r="B247" s="133" t="s">
        <v>292</v>
      </c>
      <c r="C247" s="31">
        <v>980</v>
      </c>
      <c r="D247" s="32" t="s">
        <v>188</v>
      </c>
      <c r="E247" s="32" t="s">
        <v>277</v>
      </c>
      <c r="F247" s="32" t="s">
        <v>41</v>
      </c>
      <c r="G247" s="32"/>
      <c r="H247" s="33">
        <f>H248+H249+H250</f>
        <v>141.69999999999999</v>
      </c>
      <c r="I247" s="33">
        <f t="shared" ref="I247" si="97">I248+I249+I250</f>
        <v>119.9</v>
      </c>
      <c r="J247" s="164">
        <f t="shared" si="75"/>
        <v>84.615384615384627</v>
      </c>
    </row>
    <row r="248" spans="1:10" ht="19.5" hidden="1" customHeight="1">
      <c r="A248" s="30" t="s">
        <v>350</v>
      </c>
      <c r="B248" s="148" t="s">
        <v>69</v>
      </c>
      <c r="C248" s="31">
        <v>980</v>
      </c>
      <c r="D248" s="32" t="s">
        <v>188</v>
      </c>
      <c r="E248" s="32" t="s">
        <v>277</v>
      </c>
      <c r="F248" s="32" t="s">
        <v>41</v>
      </c>
      <c r="G248" s="32" t="s">
        <v>70</v>
      </c>
      <c r="H248" s="107">
        <f>45.4+17</f>
        <v>62.4</v>
      </c>
      <c r="I248" s="107">
        <v>59.9</v>
      </c>
      <c r="J248" s="164">
        <f t="shared" si="75"/>
        <v>95.993589743589752</v>
      </c>
    </row>
    <row r="249" spans="1:10" ht="19.5" hidden="1" customHeight="1">
      <c r="A249" s="30" t="s">
        <v>351</v>
      </c>
      <c r="B249" s="148" t="s">
        <v>62</v>
      </c>
      <c r="C249" s="31">
        <v>980</v>
      </c>
      <c r="D249" s="32" t="s">
        <v>188</v>
      </c>
      <c r="E249" s="32" t="s">
        <v>277</v>
      </c>
      <c r="F249" s="32" t="s">
        <v>41</v>
      </c>
      <c r="G249" s="32" t="s">
        <v>63</v>
      </c>
      <c r="H249" s="107">
        <f>131.3-17-3.2-82</f>
        <v>29.100000000000009</v>
      </c>
      <c r="I249" s="107">
        <v>9.8000000000000007</v>
      </c>
      <c r="J249" s="164">
        <f t="shared" si="75"/>
        <v>33.676975945017176</v>
      </c>
    </row>
    <row r="250" spans="1:10" ht="19.5" hidden="1" customHeight="1">
      <c r="A250" s="30" t="s">
        <v>352</v>
      </c>
      <c r="B250" s="135" t="s">
        <v>65</v>
      </c>
      <c r="C250" s="31">
        <v>980</v>
      </c>
      <c r="D250" s="32" t="s">
        <v>188</v>
      </c>
      <c r="E250" s="32" t="s">
        <v>277</v>
      </c>
      <c r="F250" s="32" t="s">
        <v>41</v>
      </c>
      <c r="G250" s="32" t="s">
        <v>66</v>
      </c>
      <c r="H250" s="107">
        <f>47+3.2</f>
        <v>50.2</v>
      </c>
      <c r="I250" s="107">
        <v>50.2</v>
      </c>
      <c r="J250" s="164">
        <f t="shared" si="75"/>
        <v>100</v>
      </c>
    </row>
    <row r="251" spans="1:10" ht="51.75" customHeight="1">
      <c r="A251" s="26" t="s">
        <v>353</v>
      </c>
      <c r="B251" s="132" t="s">
        <v>278</v>
      </c>
      <c r="C251" s="27">
        <v>980</v>
      </c>
      <c r="D251" s="28" t="s">
        <v>188</v>
      </c>
      <c r="E251" s="28" t="s">
        <v>279</v>
      </c>
      <c r="F251" s="28"/>
      <c r="G251" s="28"/>
      <c r="H251" s="29">
        <f>H257+H252+H261+H266</f>
        <v>13399.6</v>
      </c>
      <c r="I251" s="29">
        <f t="shared" ref="I251" si="98">I257+I252+I261+I266</f>
        <v>12151.300000000001</v>
      </c>
      <c r="J251" s="172">
        <f t="shared" si="75"/>
        <v>90.684050270157329</v>
      </c>
    </row>
    <row r="252" spans="1:10" ht="48" customHeight="1">
      <c r="A252" s="68" t="s">
        <v>354</v>
      </c>
      <c r="B252" s="142" t="s">
        <v>280</v>
      </c>
      <c r="C252" s="69">
        <v>980</v>
      </c>
      <c r="D252" s="70" t="s">
        <v>188</v>
      </c>
      <c r="E252" s="70" t="s">
        <v>281</v>
      </c>
      <c r="F252" s="70"/>
      <c r="G252" s="70"/>
      <c r="H252" s="71">
        <f>H253</f>
        <v>9190.6</v>
      </c>
      <c r="I252" s="71">
        <f t="shared" ref="I252:I255" si="99">I253</f>
        <v>8128.6</v>
      </c>
      <c r="J252" s="170">
        <f t="shared" si="75"/>
        <v>88.444715252540647</v>
      </c>
    </row>
    <row r="253" spans="1:10" ht="19.5" customHeight="1">
      <c r="A253" s="30"/>
      <c r="B253" s="147" t="s">
        <v>273</v>
      </c>
      <c r="C253" s="31">
        <v>980</v>
      </c>
      <c r="D253" s="32" t="s">
        <v>188</v>
      </c>
      <c r="E253" s="32" t="s">
        <v>281</v>
      </c>
      <c r="F253" s="32" t="s">
        <v>274</v>
      </c>
      <c r="G253" s="32"/>
      <c r="H253" s="33">
        <f>H254</f>
        <v>9190.6</v>
      </c>
      <c r="I253" s="33">
        <f t="shared" si="99"/>
        <v>8128.6</v>
      </c>
      <c r="J253" s="164">
        <f t="shared" si="75"/>
        <v>88.444715252540647</v>
      </c>
    </row>
    <row r="254" spans="1:10" s="72" customFormat="1" ht="19.5" customHeight="1">
      <c r="A254" s="30"/>
      <c r="B254" s="147" t="s">
        <v>275</v>
      </c>
      <c r="C254" s="31">
        <v>980</v>
      </c>
      <c r="D254" s="32" t="s">
        <v>188</v>
      </c>
      <c r="E254" s="32" t="s">
        <v>281</v>
      </c>
      <c r="F254" s="32" t="s">
        <v>63</v>
      </c>
      <c r="G254" s="32"/>
      <c r="H254" s="33">
        <f>H255</f>
        <v>9190.6</v>
      </c>
      <c r="I254" s="33">
        <f t="shared" si="99"/>
        <v>8128.6</v>
      </c>
      <c r="J254" s="164">
        <f t="shared" si="75"/>
        <v>88.444715252540647</v>
      </c>
    </row>
    <row r="255" spans="1:10" s="72" customFormat="1" ht="45.75" hidden="1" customHeight="1">
      <c r="A255" s="30"/>
      <c r="B255" s="147" t="s">
        <v>312</v>
      </c>
      <c r="C255" s="31">
        <v>980</v>
      </c>
      <c r="D255" s="32" t="s">
        <v>188</v>
      </c>
      <c r="E255" s="32" t="s">
        <v>281</v>
      </c>
      <c r="F255" s="32" t="s">
        <v>313</v>
      </c>
      <c r="G255" s="32"/>
      <c r="H255" s="33">
        <f>H256</f>
        <v>9190.6</v>
      </c>
      <c r="I255" s="33">
        <f t="shared" si="99"/>
        <v>8128.6</v>
      </c>
      <c r="J255" s="164">
        <f t="shared" si="75"/>
        <v>88.444715252540647</v>
      </c>
    </row>
    <row r="256" spans="1:10" s="73" customFormat="1" ht="18.75" hidden="1" customHeight="1">
      <c r="A256" s="30" t="s">
        <v>355</v>
      </c>
      <c r="B256" s="134" t="s">
        <v>194</v>
      </c>
      <c r="C256" s="31">
        <v>980</v>
      </c>
      <c r="D256" s="32" t="s">
        <v>188</v>
      </c>
      <c r="E256" s="32" t="s">
        <v>281</v>
      </c>
      <c r="F256" s="32" t="s">
        <v>313</v>
      </c>
      <c r="G256" s="32" t="s">
        <v>304</v>
      </c>
      <c r="H256" s="107">
        <v>9190.6</v>
      </c>
      <c r="I256" s="107">
        <v>8128.6</v>
      </c>
      <c r="J256" s="164">
        <f t="shared" ref="J256:J293" si="100">I256/H256*100</f>
        <v>88.444715252540647</v>
      </c>
    </row>
    <row r="257" spans="1:10" s="72" customFormat="1" ht="35.25" customHeight="1">
      <c r="A257" s="68" t="s">
        <v>356</v>
      </c>
      <c r="B257" s="142" t="s">
        <v>282</v>
      </c>
      <c r="C257" s="69">
        <v>980</v>
      </c>
      <c r="D257" s="70" t="s">
        <v>188</v>
      </c>
      <c r="E257" s="70" t="s">
        <v>283</v>
      </c>
      <c r="F257" s="70"/>
      <c r="G257" s="70"/>
      <c r="H257" s="71">
        <f>H258</f>
        <v>4166.3999999999996</v>
      </c>
      <c r="I257" s="71">
        <f t="shared" ref="I257:I259" si="101">I258</f>
        <v>3980.9</v>
      </c>
      <c r="J257" s="170">
        <f t="shared" si="100"/>
        <v>95.547715053763454</v>
      </c>
    </row>
    <row r="258" spans="1:10" ht="19.5" customHeight="1">
      <c r="A258" s="30"/>
      <c r="B258" s="147" t="s">
        <v>273</v>
      </c>
      <c r="C258" s="31">
        <v>980</v>
      </c>
      <c r="D258" s="32" t="s">
        <v>188</v>
      </c>
      <c r="E258" s="32" t="s">
        <v>283</v>
      </c>
      <c r="F258" s="32" t="s">
        <v>274</v>
      </c>
      <c r="G258" s="32"/>
      <c r="H258" s="33">
        <f>H259</f>
        <v>4166.3999999999996</v>
      </c>
      <c r="I258" s="33">
        <f t="shared" si="101"/>
        <v>3980.9</v>
      </c>
      <c r="J258" s="164">
        <f t="shared" si="100"/>
        <v>95.547715053763454</v>
      </c>
    </row>
    <row r="259" spans="1:10" ht="18.75" customHeight="1">
      <c r="A259" s="30"/>
      <c r="B259" s="147" t="s">
        <v>326</v>
      </c>
      <c r="C259" s="31">
        <v>980</v>
      </c>
      <c r="D259" s="32" t="s">
        <v>188</v>
      </c>
      <c r="E259" s="32" t="s">
        <v>283</v>
      </c>
      <c r="F259" s="32" t="s">
        <v>325</v>
      </c>
      <c r="G259" s="32"/>
      <c r="H259" s="33">
        <f>H260</f>
        <v>4166.3999999999996</v>
      </c>
      <c r="I259" s="33">
        <f t="shared" si="101"/>
        <v>3980.9</v>
      </c>
      <c r="J259" s="164">
        <f t="shared" si="100"/>
        <v>95.547715053763454</v>
      </c>
    </row>
    <row r="260" spans="1:10" ht="19.5" hidden="1" customHeight="1">
      <c r="A260" s="30" t="s">
        <v>357</v>
      </c>
      <c r="B260" s="135" t="s">
        <v>27</v>
      </c>
      <c r="C260" s="31">
        <v>980</v>
      </c>
      <c r="D260" s="32" t="s">
        <v>188</v>
      </c>
      <c r="E260" s="32" t="s">
        <v>283</v>
      </c>
      <c r="F260" s="32" t="s">
        <v>325</v>
      </c>
      <c r="G260" s="32" t="s">
        <v>29</v>
      </c>
      <c r="H260" s="107">
        <v>4166.3999999999996</v>
      </c>
      <c r="I260" s="107">
        <v>3980.9</v>
      </c>
      <c r="J260" s="164">
        <f t="shared" si="100"/>
        <v>95.547715053763454</v>
      </c>
    </row>
    <row r="261" spans="1:10" ht="54" customHeight="1">
      <c r="A261" s="68" t="s">
        <v>358</v>
      </c>
      <c r="B261" s="142" t="s">
        <v>317</v>
      </c>
      <c r="C261" s="69">
        <v>980</v>
      </c>
      <c r="D261" s="70" t="s">
        <v>188</v>
      </c>
      <c r="E261" s="70" t="s">
        <v>315</v>
      </c>
      <c r="F261" s="70"/>
      <c r="G261" s="70"/>
      <c r="H261" s="71">
        <f>H262</f>
        <v>41</v>
      </c>
      <c r="I261" s="71">
        <f t="shared" ref="I261:I264" si="102">I262</f>
        <v>40.6</v>
      </c>
      <c r="J261" s="170">
        <f t="shared" si="100"/>
        <v>99.024390243902445</v>
      </c>
    </row>
    <row r="262" spans="1:10" ht="34.5" customHeight="1">
      <c r="A262" s="30"/>
      <c r="B262" s="133" t="s">
        <v>239</v>
      </c>
      <c r="C262" s="31">
        <v>980</v>
      </c>
      <c r="D262" s="32" t="s">
        <v>188</v>
      </c>
      <c r="E262" s="32" t="s">
        <v>315</v>
      </c>
      <c r="F262" s="32" t="s">
        <v>240</v>
      </c>
      <c r="G262" s="32"/>
      <c r="H262" s="33">
        <f>H263</f>
        <v>41</v>
      </c>
      <c r="I262" s="33">
        <f t="shared" si="102"/>
        <v>40.6</v>
      </c>
      <c r="J262" s="164">
        <f t="shared" si="100"/>
        <v>99.024390243902445</v>
      </c>
    </row>
    <row r="263" spans="1:10" ht="34.5" customHeight="1">
      <c r="A263" s="30"/>
      <c r="B263" s="145" t="s">
        <v>241</v>
      </c>
      <c r="C263" s="31">
        <v>980</v>
      </c>
      <c r="D263" s="32" t="s">
        <v>188</v>
      </c>
      <c r="E263" s="32" t="s">
        <v>315</v>
      </c>
      <c r="F263" s="32" t="s">
        <v>242</v>
      </c>
      <c r="G263" s="32"/>
      <c r="H263" s="33">
        <f>H264</f>
        <v>41</v>
      </c>
      <c r="I263" s="33">
        <f t="shared" si="102"/>
        <v>40.6</v>
      </c>
      <c r="J263" s="164">
        <f t="shared" si="100"/>
        <v>99.024390243902445</v>
      </c>
    </row>
    <row r="264" spans="1:10" ht="31.5" hidden="1">
      <c r="A264" s="30"/>
      <c r="B264" s="133" t="s">
        <v>292</v>
      </c>
      <c r="C264" s="31">
        <v>980</v>
      </c>
      <c r="D264" s="32" t="s">
        <v>188</v>
      </c>
      <c r="E264" s="32" t="s">
        <v>315</v>
      </c>
      <c r="F264" s="32" t="s">
        <v>41</v>
      </c>
      <c r="G264" s="32"/>
      <c r="H264" s="33">
        <f>H265</f>
        <v>41</v>
      </c>
      <c r="I264" s="33">
        <f t="shared" si="102"/>
        <v>40.6</v>
      </c>
      <c r="J264" s="164">
        <f t="shared" si="100"/>
        <v>99.024390243902445</v>
      </c>
    </row>
    <row r="265" spans="1:10" ht="16.5" hidden="1">
      <c r="A265" s="30" t="s">
        <v>359</v>
      </c>
      <c r="B265" s="135" t="s">
        <v>27</v>
      </c>
      <c r="C265" s="31">
        <v>980</v>
      </c>
      <c r="D265" s="32" t="s">
        <v>188</v>
      </c>
      <c r="E265" s="32" t="s">
        <v>315</v>
      </c>
      <c r="F265" s="32" t="s">
        <v>41</v>
      </c>
      <c r="G265" s="32" t="s">
        <v>29</v>
      </c>
      <c r="H265" s="107">
        <f>45-4</f>
        <v>41</v>
      </c>
      <c r="I265" s="107">
        <v>40.6</v>
      </c>
      <c r="J265" s="164">
        <f t="shared" si="100"/>
        <v>99.024390243902445</v>
      </c>
    </row>
    <row r="266" spans="1:10" ht="36" customHeight="1">
      <c r="A266" s="68" t="s">
        <v>360</v>
      </c>
      <c r="B266" s="142" t="s">
        <v>319</v>
      </c>
      <c r="C266" s="69">
        <v>980</v>
      </c>
      <c r="D266" s="70" t="s">
        <v>188</v>
      </c>
      <c r="E266" s="70" t="s">
        <v>316</v>
      </c>
      <c r="F266" s="70"/>
      <c r="G266" s="70"/>
      <c r="H266" s="71">
        <f>H267</f>
        <v>1.6000000000000014</v>
      </c>
      <c r="I266" s="71">
        <f t="shared" ref="I266:I269" si="103">I267</f>
        <v>1.2</v>
      </c>
      <c r="J266" s="170">
        <f t="shared" si="100"/>
        <v>74.999999999999929</v>
      </c>
    </row>
    <row r="267" spans="1:10" ht="34.5" customHeight="1">
      <c r="A267" s="30"/>
      <c r="B267" s="133" t="s">
        <v>239</v>
      </c>
      <c r="C267" s="31">
        <v>980</v>
      </c>
      <c r="D267" s="32" t="s">
        <v>188</v>
      </c>
      <c r="E267" s="32" t="s">
        <v>316</v>
      </c>
      <c r="F267" s="32" t="s">
        <v>240</v>
      </c>
      <c r="G267" s="32"/>
      <c r="H267" s="33">
        <f>H268</f>
        <v>1.6000000000000014</v>
      </c>
      <c r="I267" s="33">
        <f t="shared" si="103"/>
        <v>1.2</v>
      </c>
      <c r="J267" s="164">
        <f t="shared" si="100"/>
        <v>74.999999999999929</v>
      </c>
    </row>
    <row r="268" spans="1:10" ht="31.5">
      <c r="A268" s="30"/>
      <c r="B268" s="145" t="s">
        <v>241</v>
      </c>
      <c r="C268" s="31">
        <v>980</v>
      </c>
      <c r="D268" s="32" t="s">
        <v>188</v>
      </c>
      <c r="E268" s="32" t="s">
        <v>316</v>
      </c>
      <c r="F268" s="32" t="s">
        <v>242</v>
      </c>
      <c r="G268" s="32"/>
      <c r="H268" s="33">
        <f>H269</f>
        <v>1.6000000000000014</v>
      </c>
      <c r="I268" s="33">
        <f t="shared" si="103"/>
        <v>1.2</v>
      </c>
      <c r="J268" s="164">
        <f t="shared" si="100"/>
        <v>74.999999999999929</v>
      </c>
    </row>
    <row r="269" spans="1:10" ht="31.5" hidden="1">
      <c r="A269" s="30"/>
      <c r="B269" s="133" t="s">
        <v>292</v>
      </c>
      <c r="C269" s="31">
        <v>980</v>
      </c>
      <c r="D269" s="32" t="s">
        <v>188</v>
      </c>
      <c r="E269" s="32" t="s">
        <v>316</v>
      </c>
      <c r="F269" s="32" t="s">
        <v>41</v>
      </c>
      <c r="G269" s="32"/>
      <c r="H269" s="33">
        <f>H270</f>
        <v>1.6000000000000014</v>
      </c>
      <c r="I269" s="33">
        <f t="shared" si="103"/>
        <v>1.2</v>
      </c>
      <c r="J269" s="164">
        <f t="shared" si="100"/>
        <v>74.999999999999929</v>
      </c>
    </row>
    <row r="270" spans="1:10" ht="19.5" hidden="1" customHeight="1">
      <c r="A270" s="30" t="s">
        <v>361</v>
      </c>
      <c r="B270" s="135" t="s">
        <v>27</v>
      </c>
      <c r="C270" s="31">
        <v>980</v>
      </c>
      <c r="D270" s="32" t="s">
        <v>188</v>
      </c>
      <c r="E270" s="32" t="s">
        <v>316</v>
      </c>
      <c r="F270" s="32" t="s">
        <v>41</v>
      </c>
      <c r="G270" s="32" t="s">
        <v>29</v>
      </c>
      <c r="H270" s="107">
        <f>20.6-19</f>
        <v>1.6000000000000014</v>
      </c>
      <c r="I270" s="107">
        <v>1.2</v>
      </c>
      <c r="J270" s="164">
        <f t="shared" si="100"/>
        <v>74.999999999999929</v>
      </c>
    </row>
    <row r="271" spans="1:10" ht="20.100000000000001" customHeight="1">
      <c r="A271" s="60" t="s">
        <v>196</v>
      </c>
      <c r="B271" s="149" t="s">
        <v>284</v>
      </c>
      <c r="C271" s="88">
        <v>980</v>
      </c>
      <c r="D271" s="89" t="s">
        <v>197</v>
      </c>
      <c r="E271" s="89"/>
      <c r="F271" s="89"/>
      <c r="G271" s="89"/>
      <c r="H271" s="90">
        <f t="shared" ref="H271:I276" si="104">H272</f>
        <v>910.6</v>
      </c>
      <c r="I271" s="90">
        <f t="shared" si="104"/>
        <v>849.59999999999991</v>
      </c>
      <c r="J271" s="168">
        <f t="shared" si="100"/>
        <v>93.301120140566653</v>
      </c>
    </row>
    <row r="272" spans="1:10">
      <c r="A272" s="64" t="s">
        <v>198</v>
      </c>
      <c r="B272" s="141" t="s">
        <v>199</v>
      </c>
      <c r="C272" s="65">
        <v>980</v>
      </c>
      <c r="D272" s="66" t="s">
        <v>200</v>
      </c>
      <c r="E272" s="66"/>
      <c r="F272" s="66"/>
      <c r="G272" s="66"/>
      <c r="H272" s="91">
        <f>H273+H278</f>
        <v>910.6</v>
      </c>
      <c r="I272" s="91">
        <f>I273+I278</f>
        <v>849.59999999999991</v>
      </c>
      <c r="J272" s="169">
        <f t="shared" si="100"/>
        <v>93.301120140566653</v>
      </c>
    </row>
    <row r="273" spans="1:10" ht="20.25" customHeight="1">
      <c r="A273" s="26" t="s">
        <v>201</v>
      </c>
      <c r="B273" s="132" t="s">
        <v>203</v>
      </c>
      <c r="C273" s="27">
        <v>980</v>
      </c>
      <c r="D273" s="28" t="s">
        <v>200</v>
      </c>
      <c r="E273" s="28" t="s">
        <v>204</v>
      </c>
      <c r="F273" s="28"/>
      <c r="G273" s="28"/>
      <c r="H273" s="29">
        <f t="shared" si="104"/>
        <v>418.6</v>
      </c>
      <c r="I273" s="29">
        <f t="shared" si="104"/>
        <v>417.4</v>
      </c>
      <c r="J273" s="172">
        <f t="shared" si="100"/>
        <v>99.713330148112746</v>
      </c>
    </row>
    <row r="274" spans="1:10" ht="37.5" customHeight="1">
      <c r="A274" s="92"/>
      <c r="B274" s="133" t="s">
        <v>239</v>
      </c>
      <c r="C274" s="31">
        <v>980</v>
      </c>
      <c r="D274" s="32" t="s">
        <v>200</v>
      </c>
      <c r="E274" s="32" t="s">
        <v>204</v>
      </c>
      <c r="F274" s="32" t="s">
        <v>240</v>
      </c>
      <c r="G274" s="32"/>
      <c r="H274" s="33">
        <f t="shared" si="104"/>
        <v>418.6</v>
      </c>
      <c r="I274" s="33">
        <f t="shared" si="104"/>
        <v>417.4</v>
      </c>
      <c r="J274" s="164">
        <f t="shared" si="100"/>
        <v>99.713330148112746</v>
      </c>
    </row>
    <row r="275" spans="1:10" ht="37.5" customHeight="1">
      <c r="A275" s="92"/>
      <c r="B275" s="145" t="s">
        <v>241</v>
      </c>
      <c r="C275" s="31">
        <v>980</v>
      </c>
      <c r="D275" s="32" t="s">
        <v>200</v>
      </c>
      <c r="E275" s="32" t="s">
        <v>204</v>
      </c>
      <c r="F275" s="32" t="s">
        <v>242</v>
      </c>
      <c r="G275" s="32"/>
      <c r="H275" s="33">
        <f t="shared" si="104"/>
        <v>418.6</v>
      </c>
      <c r="I275" s="33">
        <f t="shared" si="104"/>
        <v>417.4</v>
      </c>
      <c r="J275" s="164">
        <f t="shared" si="100"/>
        <v>99.713330148112746</v>
      </c>
    </row>
    <row r="276" spans="1:10" ht="37.5" hidden="1" customHeight="1">
      <c r="A276" s="92"/>
      <c r="B276" s="133" t="s">
        <v>292</v>
      </c>
      <c r="C276" s="31">
        <v>980</v>
      </c>
      <c r="D276" s="32" t="s">
        <v>200</v>
      </c>
      <c r="E276" s="32" t="s">
        <v>204</v>
      </c>
      <c r="F276" s="32" t="s">
        <v>41</v>
      </c>
      <c r="G276" s="32"/>
      <c r="H276" s="86">
        <f>H277</f>
        <v>418.6</v>
      </c>
      <c r="I276" s="86">
        <f t="shared" si="104"/>
        <v>417.4</v>
      </c>
      <c r="J276" s="164">
        <f t="shared" si="100"/>
        <v>99.713330148112746</v>
      </c>
    </row>
    <row r="277" spans="1:10" ht="19.5" hidden="1" customHeight="1">
      <c r="A277" s="30" t="s">
        <v>202</v>
      </c>
      <c r="B277" s="134" t="s">
        <v>27</v>
      </c>
      <c r="C277" s="31">
        <v>980</v>
      </c>
      <c r="D277" s="32" t="s">
        <v>200</v>
      </c>
      <c r="E277" s="32" t="s">
        <v>204</v>
      </c>
      <c r="F277" s="32" t="s">
        <v>41</v>
      </c>
      <c r="G277" s="32" t="s">
        <v>29</v>
      </c>
      <c r="H277" s="107">
        <f>545-166.4+40</f>
        <v>418.6</v>
      </c>
      <c r="I277" s="107">
        <v>417.4</v>
      </c>
      <c r="J277" s="164">
        <f t="shared" si="100"/>
        <v>99.713330148112746</v>
      </c>
    </row>
    <row r="278" spans="1:10" ht="47.25">
      <c r="A278" s="26" t="s">
        <v>370</v>
      </c>
      <c r="B278" s="151" t="s">
        <v>203</v>
      </c>
      <c r="C278" s="97">
        <v>980</v>
      </c>
      <c r="D278" s="98" t="s">
        <v>200</v>
      </c>
      <c r="E278" s="98" t="s">
        <v>227</v>
      </c>
      <c r="F278" s="98"/>
      <c r="G278" s="98"/>
      <c r="H278" s="99">
        <f t="shared" ref="H278:I279" si="105">H279</f>
        <v>492</v>
      </c>
      <c r="I278" s="99">
        <f t="shared" si="105"/>
        <v>432.2</v>
      </c>
      <c r="J278" s="173">
        <f>I278/H278*100</f>
        <v>87.845528455284551</v>
      </c>
    </row>
    <row r="279" spans="1:10" ht="20.100000000000001" customHeight="1">
      <c r="A279" s="30"/>
      <c r="B279" s="152" t="s">
        <v>262</v>
      </c>
      <c r="C279" s="101">
        <v>980</v>
      </c>
      <c r="D279" s="102" t="s">
        <v>200</v>
      </c>
      <c r="E279" s="102" t="s">
        <v>227</v>
      </c>
      <c r="F279" s="102" t="s">
        <v>263</v>
      </c>
      <c r="G279" s="102"/>
      <c r="H279" s="103">
        <f t="shared" si="105"/>
        <v>492</v>
      </c>
      <c r="I279" s="103">
        <f t="shared" si="105"/>
        <v>432.2</v>
      </c>
      <c r="J279" s="164">
        <f t="shared" ref="J279:J280" si="106">I279/H279*100</f>
        <v>87.845528455284551</v>
      </c>
    </row>
    <row r="280" spans="1:10" ht="20.100000000000001" customHeight="1">
      <c r="A280" s="30"/>
      <c r="B280" s="153" t="s">
        <v>286</v>
      </c>
      <c r="C280" s="105">
        <v>980</v>
      </c>
      <c r="D280" s="106" t="s">
        <v>200</v>
      </c>
      <c r="E280" s="106" t="s">
        <v>227</v>
      </c>
      <c r="F280" s="106" t="s">
        <v>287</v>
      </c>
      <c r="G280" s="106"/>
      <c r="H280" s="107">
        <f>572-80</f>
        <v>492</v>
      </c>
      <c r="I280" s="107">
        <v>432.2</v>
      </c>
      <c r="J280" s="164">
        <f t="shared" si="106"/>
        <v>87.845528455284551</v>
      </c>
    </row>
    <row r="281" spans="1:10" ht="17.25" customHeight="1">
      <c r="A281" s="60" t="s">
        <v>205</v>
      </c>
      <c r="B281" s="149" t="s">
        <v>206</v>
      </c>
      <c r="C281" s="88">
        <v>980</v>
      </c>
      <c r="D281" s="89" t="s">
        <v>207</v>
      </c>
      <c r="E281" s="89"/>
      <c r="F281" s="89"/>
      <c r="G281" s="89"/>
      <c r="H281" s="90">
        <f>H288+H282</f>
        <v>1915</v>
      </c>
      <c r="I281" s="90">
        <f t="shared" ref="I281" si="107">I288+I282</f>
        <v>1914.6</v>
      </c>
      <c r="J281" s="168">
        <f t="shared" si="100"/>
        <v>99.979112271540458</v>
      </c>
    </row>
    <row r="282" spans="1:10" ht="17.25" customHeight="1">
      <c r="A282" s="64" t="s">
        <v>208</v>
      </c>
      <c r="B282" s="141" t="s">
        <v>209</v>
      </c>
      <c r="C282" s="65">
        <v>980</v>
      </c>
      <c r="D282" s="66" t="s">
        <v>210</v>
      </c>
      <c r="E282" s="66"/>
      <c r="F282" s="66"/>
      <c r="G282" s="66"/>
      <c r="H282" s="67">
        <f>H283</f>
        <v>1854.1</v>
      </c>
      <c r="I282" s="67">
        <f t="shared" ref="I282:I286" si="108">I283</f>
        <v>1854.1</v>
      </c>
      <c r="J282" s="169">
        <f t="shared" si="100"/>
        <v>100</v>
      </c>
    </row>
    <row r="283" spans="1:10" ht="17.25" customHeight="1">
      <c r="A283" s="26" t="s">
        <v>211</v>
      </c>
      <c r="B283" s="132" t="s">
        <v>212</v>
      </c>
      <c r="C283" s="27">
        <v>980</v>
      </c>
      <c r="D283" s="28" t="s">
        <v>210</v>
      </c>
      <c r="E283" s="28" t="s">
        <v>214</v>
      </c>
      <c r="F283" s="28"/>
      <c r="G283" s="28"/>
      <c r="H283" s="29">
        <f>H284</f>
        <v>1854.1</v>
      </c>
      <c r="I283" s="29">
        <f t="shared" si="108"/>
        <v>1854.1</v>
      </c>
      <c r="J283" s="172">
        <f t="shared" si="100"/>
        <v>100</v>
      </c>
    </row>
    <row r="284" spans="1:10" ht="33.75" customHeight="1">
      <c r="A284" s="30"/>
      <c r="B284" s="133" t="s">
        <v>239</v>
      </c>
      <c r="C284" s="31">
        <v>980</v>
      </c>
      <c r="D284" s="32" t="s">
        <v>210</v>
      </c>
      <c r="E284" s="32" t="s">
        <v>214</v>
      </c>
      <c r="F284" s="32" t="s">
        <v>240</v>
      </c>
      <c r="G284" s="32"/>
      <c r="H284" s="33">
        <f>H285</f>
        <v>1854.1</v>
      </c>
      <c r="I284" s="33">
        <f t="shared" si="108"/>
        <v>1854.1</v>
      </c>
      <c r="J284" s="164">
        <f t="shared" si="100"/>
        <v>100</v>
      </c>
    </row>
    <row r="285" spans="1:10" ht="33.75" customHeight="1">
      <c r="A285" s="30"/>
      <c r="B285" s="145" t="s">
        <v>241</v>
      </c>
      <c r="C285" s="31">
        <v>980</v>
      </c>
      <c r="D285" s="32" t="s">
        <v>210</v>
      </c>
      <c r="E285" s="32" t="s">
        <v>214</v>
      </c>
      <c r="F285" s="32" t="s">
        <v>242</v>
      </c>
      <c r="G285" s="32"/>
      <c r="H285" s="33">
        <f>H286</f>
        <v>1854.1</v>
      </c>
      <c r="I285" s="33">
        <f t="shared" si="108"/>
        <v>1854.1</v>
      </c>
      <c r="J285" s="164">
        <f t="shared" si="100"/>
        <v>100</v>
      </c>
    </row>
    <row r="286" spans="1:10" ht="33.75" hidden="1" customHeight="1">
      <c r="A286" s="30"/>
      <c r="B286" s="133" t="s">
        <v>292</v>
      </c>
      <c r="C286" s="31">
        <v>980</v>
      </c>
      <c r="D286" s="32" t="s">
        <v>210</v>
      </c>
      <c r="E286" s="32" t="s">
        <v>214</v>
      </c>
      <c r="F286" s="32" t="s">
        <v>41</v>
      </c>
      <c r="G286" s="32"/>
      <c r="H286" s="33">
        <f>H287</f>
        <v>1854.1</v>
      </c>
      <c r="I286" s="33">
        <f t="shared" si="108"/>
        <v>1854.1</v>
      </c>
      <c r="J286" s="164">
        <f t="shared" si="100"/>
        <v>100</v>
      </c>
    </row>
    <row r="287" spans="1:10" ht="19.5" hidden="1" customHeight="1">
      <c r="A287" s="30" t="s">
        <v>213</v>
      </c>
      <c r="B287" s="135" t="s">
        <v>27</v>
      </c>
      <c r="C287" s="31">
        <v>980</v>
      </c>
      <c r="D287" s="32" t="s">
        <v>210</v>
      </c>
      <c r="E287" s="32" t="s">
        <v>214</v>
      </c>
      <c r="F287" s="32" t="s">
        <v>41</v>
      </c>
      <c r="G287" s="32" t="s">
        <v>29</v>
      </c>
      <c r="H287" s="107">
        <f>1840+14.1</f>
        <v>1854.1</v>
      </c>
      <c r="I287" s="107">
        <v>1854.1</v>
      </c>
      <c r="J287" s="164">
        <f t="shared" si="100"/>
        <v>100</v>
      </c>
    </row>
    <row r="288" spans="1:10" ht="20.25" customHeight="1">
      <c r="A288" s="93" t="s">
        <v>215</v>
      </c>
      <c r="B288" s="141" t="s">
        <v>216</v>
      </c>
      <c r="C288" s="65">
        <v>980</v>
      </c>
      <c r="D288" s="66" t="s">
        <v>217</v>
      </c>
      <c r="E288" s="66"/>
      <c r="F288" s="66"/>
      <c r="G288" s="66"/>
      <c r="H288" s="67">
        <f>H289</f>
        <v>60.899999999999977</v>
      </c>
      <c r="I288" s="67">
        <f t="shared" ref="I288:I292" si="109">I289</f>
        <v>60.5</v>
      </c>
      <c r="J288" s="169">
        <f>I288/H288*100</f>
        <v>99.34318555008214</v>
      </c>
    </row>
    <row r="289" spans="1:10" ht="33.75" customHeight="1">
      <c r="A289" s="94" t="s">
        <v>218</v>
      </c>
      <c r="B289" s="150" t="s">
        <v>285</v>
      </c>
      <c r="C289" s="80">
        <v>980</v>
      </c>
      <c r="D289" s="81" t="s">
        <v>217</v>
      </c>
      <c r="E289" s="81" t="s">
        <v>219</v>
      </c>
      <c r="F289" s="81"/>
      <c r="G289" s="81"/>
      <c r="H289" s="82">
        <f>H290</f>
        <v>60.899999999999977</v>
      </c>
      <c r="I289" s="82">
        <f t="shared" si="109"/>
        <v>60.5</v>
      </c>
      <c r="J289" s="172">
        <f t="shared" si="100"/>
        <v>99.34318555008214</v>
      </c>
    </row>
    <row r="290" spans="1:10" ht="33" customHeight="1">
      <c r="A290" s="95"/>
      <c r="B290" s="133" t="s">
        <v>239</v>
      </c>
      <c r="C290" s="84">
        <v>980</v>
      </c>
      <c r="D290" s="85" t="s">
        <v>217</v>
      </c>
      <c r="E290" s="85" t="s">
        <v>219</v>
      </c>
      <c r="F290" s="85" t="s">
        <v>240</v>
      </c>
      <c r="G290" s="85"/>
      <c r="H290" s="86">
        <f>H291</f>
        <v>60.899999999999977</v>
      </c>
      <c r="I290" s="86">
        <f t="shared" si="109"/>
        <v>60.5</v>
      </c>
      <c r="J290" s="164">
        <f t="shared" si="100"/>
        <v>99.34318555008214</v>
      </c>
    </row>
    <row r="291" spans="1:10" ht="32.25" customHeight="1">
      <c r="A291" s="95"/>
      <c r="B291" s="145" t="s">
        <v>241</v>
      </c>
      <c r="C291" s="84">
        <v>980</v>
      </c>
      <c r="D291" s="85" t="s">
        <v>217</v>
      </c>
      <c r="E291" s="85" t="s">
        <v>219</v>
      </c>
      <c r="F291" s="85" t="s">
        <v>242</v>
      </c>
      <c r="G291" s="85"/>
      <c r="H291" s="86">
        <f>H292</f>
        <v>60.899999999999977</v>
      </c>
      <c r="I291" s="86">
        <f t="shared" si="109"/>
        <v>60.5</v>
      </c>
      <c r="J291" s="164">
        <f t="shared" si="100"/>
        <v>99.34318555008214</v>
      </c>
    </row>
    <row r="292" spans="1:10" ht="32.25" hidden="1" customHeight="1">
      <c r="A292" s="95"/>
      <c r="B292" s="133" t="s">
        <v>292</v>
      </c>
      <c r="C292" s="84">
        <v>980</v>
      </c>
      <c r="D292" s="85" t="s">
        <v>217</v>
      </c>
      <c r="E292" s="85" t="s">
        <v>219</v>
      </c>
      <c r="F292" s="85" t="s">
        <v>58</v>
      </c>
      <c r="G292" s="85"/>
      <c r="H292" s="86">
        <f>H293</f>
        <v>60.899999999999977</v>
      </c>
      <c r="I292" s="86">
        <f t="shared" si="109"/>
        <v>60.5</v>
      </c>
      <c r="J292" s="164">
        <f t="shared" si="100"/>
        <v>99.34318555008214</v>
      </c>
    </row>
    <row r="293" spans="1:10" ht="19.5" hidden="1" customHeight="1">
      <c r="A293" s="95" t="s">
        <v>220</v>
      </c>
      <c r="B293" s="135" t="s">
        <v>27</v>
      </c>
      <c r="C293" s="84">
        <v>980</v>
      </c>
      <c r="D293" s="85" t="s">
        <v>217</v>
      </c>
      <c r="E293" s="85" t="s">
        <v>219</v>
      </c>
      <c r="F293" s="85" t="s">
        <v>58</v>
      </c>
      <c r="G293" s="85" t="s">
        <v>29</v>
      </c>
      <c r="H293" s="107">
        <f>350-14.1-275</f>
        <v>60.899999999999977</v>
      </c>
      <c r="I293" s="107">
        <v>60.5</v>
      </c>
      <c r="J293" s="164">
        <f t="shared" si="100"/>
        <v>99.34318555008214</v>
      </c>
    </row>
    <row r="294" spans="1:10" s="5" customFormat="1" ht="20.100000000000001" customHeight="1">
      <c r="A294" s="119"/>
      <c r="B294" s="156" t="s">
        <v>290</v>
      </c>
      <c r="C294" s="120"/>
      <c r="D294" s="121"/>
      <c r="E294" s="121"/>
      <c r="F294" s="121"/>
      <c r="G294" s="121"/>
      <c r="H294" s="122">
        <f>H49+H38+H8</f>
        <v>178000.00000000006</v>
      </c>
      <c r="I294" s="122">
        <f>I49+I38+I8</f>
        <v>171125.5</v>
      </c>
      <c r="J294" s="183">
        <f>I294/H294*100</f>
        <v>96.137921348314563</v>
      </c>
    </row>
    <row r="295" spans="1:10" s="5" customFormat="1" ht="20.100000000000001" customHeight="1">
      <c r="A295" s="123"/>
      <c r="B295" s="124"/>
      <c r="C295" s="123"/>
      <c r="D295" s="123"/>
      <c r="E295" s="123"/>
      <c r="F295" s="123"/>
      <c r="G295" s="123"/>
      <c r="H295" s="123"/>
    </row>
    <row r="296" spans="1:10" s="5" customFormat="1" ht="20.25" customHeight="1">
      <c r="C296" s="125"/>
      <c r="D296" s="8"/>
      <c r="E296" s="8"/>
      <c r="F296" s="8"/>
      <c r="G296" s="8"/>
      <c r="H296" s="8"/>
    </row>
    <row r="297" spans="1:10" s="5" customFormat="1" ht="20.25" customHeight="1">
      <c r="B297" s="6"/>
      <c r="C297" s="7"/>
      <c r="D297" s="8"/>
      <c r="E297" s="8"/>
      <c r="F297" s="8"/>
      <c r="G297" s="8"/>
      <c r="H297" s="8"/>
    </row>
    <row r="298" spans="1:10" s="5" customFormat="1" ht="20.25" customHeight="1">
      <c r="C298" s="126"/>
      <c r="D298" s="8"/>
      <c r="E298" s="8"/>
      <c r="F298" s="8"/>
      <c r="G298" s="8"/>
      <c r="H298" s="8"/>
    </row>
  </sheetData>
  <mergeCells count="2">
    <mergeCell ref="A5:J5"/>
    <mergeCell ref="I6:J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53" fitToHeight="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C3" workbookViewId="0">
      <selection activeCell="J29" sqref="J29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J27" sqref="J2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Ассигнованяи</vt:lpstr>
      <vt:lpstr>ведомственная струк</vt:lpstr>
      <vt:lpstr>Лист2</vt:lpstr>
      <vt:lpstr>Лист3</vt:lpstr>
      <vt:lpstr>Ассигнованяи!Область_печати</vt:lpstr>
      <vt:lpstr>'ведомственная струк'!Область_печати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2015-08-11T15:58:52Z</dcterms:modified>
</cp:coreProperties>
</file>