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расход" sheetId="27" r:id="rId1"/>
  </sheets>
  <calcPr calcId="124519"/>
</workbook>
</file>

<file path=xl/calcChain.xml><?xml version="1.0" encoding="utf-8"?>
<calcChain xmlns="http://schemas.openxmlformats.org/spreadsheetml/2006/main">
  <c r="J54" i="27"/>
  <c r="J243"/>
  <c r="I237"/>
  <c r="I236" s="1"/>
  <c r="I235" s="1"/>
  <c r="H235"/>
  <c r="H237"/>
  <c r="J221"/>
  <c r="J214"/>
  <c r="J209"/>
  <c r="J204"/>
  <c r="J202"/>
  <c r="I199"/>
  <c r="H199"/>
  <c r="J200"/>
  <c r="J196"/>
  <c r="J195"/>
  <c r="J189"/>
  <c r="J170"/>
  <c r="J163"/>
  <c r="I162"/>
  <c r="J158"/>
  <c r="J153"/>
  <c r="J148"/>
  <c r="I147"/>
  <c r="H147"/>
  <c r="J142"/>
  <c r="J127"/>
  <c r="J120"/>
  <c r="J113"/>
  <c r="I95"/>
  <c r="H95"/>
  <c r="J101"/>
  <c r="J96"/>
  <c r="J91"/>
  <c r="J89"/>
  <c r="J85"/>
  <c r="J84"/>
  <c r="J83"/>
  <c r="J82"/>
  <c r="J81"/>
  <c r="J79"/>
  <c r="J78"/>
  <c r="J76"/>
  <c r="J75"/>
  <c r="J74"/>
  <c r="J70"/>
  <c r="J53"/>
  <c r="J47"/>
  <c r="J42"/>
  <c r="J41"/>
  <c r="J40"/>
  <c r="J39"/>
  <c r="J38"/>
  <c r="J35"/>
  <c r="J24"/>
  <c r="J23"/>
  <c r="J147" l="1"/>
  <c r="I161"/>
  <c r="J105"/>
  <c r="J104" s="1"/>
  <c r="J103" s="1"/>
  <c r="J102" s="1"/>
  <c r="I160" l="1"/>
  <c r="I159" l="1"/>
  <c r="H228"/>
  <c r="J228" s="1"/>
  <c r="H141"/>
  <c r="J141" s="1"/>
  <c r="H140"/>
  <c r="J140" s="1"/>
  <c r="H182"/>
  <c r="J182" s="1"/>
  <c r="H177"/>
  <c r="J177" s="1"/>
  <c r="H176"/>
  <c r="J176" s="1"/>
  <c r="H68"/>
  <c r="J68" s="1"/>
  <c r="H67"/>
  <c r="J67" s="1"/>
  <c r="H62"/>
  <c r="J62" s="1"/>
  <c r="H61"/>
  <c r="J61" s="1"/>
  <c r="H30"/>
  <c r="J30" s="1"/>
  <c r="H29"/>
  <c r="J29" s="1"/>
  <c r="H17"/>
  <c r="J17" s="1"/>
  <c r="H16"/>
  <c r="J16" s="1"/>
  <c r="H242" l="1"/>
  <c r="J242" s="1"/>
  <c r="I241"/>
  <c r="I233"/>
  <c r="H234"/>
  <c r="J234" s="1"/>
  <c r="I227"/>
  <c r="H227"/>
  <c r="H226" s="1"/>
  <c r="H225" s="1"/>
  <c r="H224" s="1"/>
  <c r="H223" s="1"/>
  <c r="I220"/>
  <c r="H220"/>
  <c r="H219" s="1"/>
  <c r="H218" s="1"/>
  <c r="H217" s="1"/>
  <c r="H216" s="1"/>
  <c r="H215" s="1"/>
  <c r="I213"/>
  <c r="H213"/>
  <c r="H212" s="1"/>
  <c r="H211" s="1"/>
  <c r="H210" s="1"/>
  <c r="I212"/>
  <c r="I208"/>
  <c r="J208" s="1"/>
  <c r="H208"/>
  <c r="H207" s="1"/>
  <c r="H206" s="1"/>
  <c r="H205" s="1"/>
  <c r="I207"/>
  <c r="H203"/>
  <c r="J203" s="1"/>
  <c r="I201"/>
  <c r="J199"/>
  <c r="I194"/>
  <c r="J194" s="1"/>
  <c r="H194"/>
  <c r="H193" s="1"/>
  <c r="H192" s="1"/>
  <c r="I193"/>
  <c r="I188"/>
  <c r="H188"/>
  <c r="H187" s="1"/>
  <c r="H186" s="1"/>
  <c r="H185" s="1"/>
  <c r="H184" s="1"/>
  <c r="I187"/>
  <c r="I181"/>
  <c r="H181"/>
  <c r="H180"/>
  <c r="H179" s="1"/>
  <c r="H178" s="1"/>
  <c r="I175"/>
  <c r="H175"/>
  <c r="I174"/>
  <c r="H174"/>
  <c r="I173"/>
  <c r="H173"/>
  <c r="I172"/>
  <c r="H172"/>
  <c r="H171"/>
  <c r="J171" s="1"/>
  <c r="I169"/>
  <c r="H169"/>
  <c r="H168" s="1"/>
  <c r="H167" s="1"/>
  <c r="H166" s="1"/>
  <c r="H162"/>
  <c r="J162" s="1"/>
  <c r="I157"/>
  <c r="H157"/>
  <c r="H156" s="1"/>
  <c r="H155" s="1"/>
  <c r="H154" s="1"/>
  <c r="I152"/>
  <c r="H152"/>
  <c r="H151" s="1"/>
  <c r="H150" s="1"/>
  <c r="H149" s="1"/>
  <c r="I151"/>
  <c r="H146"/>
  <c r="H145" s="1"/>
  <c r="H144" s="1"/>
  <c r="I146"/>
  <c r="I139"/>
  <c r="H139"/>
  <c r="H138" s="1"/>
  <c r="H137" s="1"/>
  <c r="H136" s="1"/>
  <c r="H135" s="1"/>
  <c r="H134"/>
  <c r="J134" s="1"/>
  <c r="I133"/>
  <c r="H133"/>
  <c r="I132"/>
  <c r="H132"/>
  <c r="I131"/>
  <c r="H131"/>
  <c r="I130"/>
  <c r="J130" s="1"/>
  <c r="H130"/>
  <c r="I129"/>
  <c r="J129" s="1"/>
  <c r="H129"/>
  <c r="I126"/>
  <c r="H126"/>
  <c r="H125" s="1"/>
  <c r="H124" s="1"/>
  <c r="H123" s="1"/>
  <c r="H122" s="1"/>
  <c r="H121" s="1"/>
  <c r="I119"/>
  <c r="H119"/>
  <c r="H118" s="1"/>
  <c r="H117" s="1"/>
  <c r="H116" s="1"/>
  <c r="H115" s="1"/>
  <c r="H114" s="1"/>
  <c r="I112"/>
  <c r="H112"/>
  <c r="H111" s="1"/>
  <c r="H110" s="1"/>
  <c r="H109" s="1"/>
  <c r="H108" s="1"/>
  <c r="H107" s="1"/>
  <c r="I105"/>
  <c r="I104" s="1"/>
  <c r="I103" s="1"/>
  <c r="I102" s="1"/>
  <c r="H105"/>
  <c r="H104" s="1"/>
  <c r="H103" s="1"/>
  <c r="H102" s="1"/>
  <c r="I100"/>
  <c r="H100"/>
  <c r="H99" s="1"/>
  <c r="H98" s="1"/>
  <c r="H97" s="1"/>
  <c r="I94"/>
  <c r="H94"/>
  <c r="I93"/>
  <c r="H93"/>
  <c r="I92"/>
  <c r="H92"/>
  <c r="I90"/>
  <c r="H90"/>
  <c r="I88"/>
  <c r="H88"/>
  <c r="I77"/>
  <c r="H80"/>
  <c r="I73"/>
  <c r="H73"/>
  <c r="I69"/>
  <c r="H69"/>
  <c r="I66"/>
  <c r="H66"/>
  <c r="H65" s="1"/>
  <c r="H64" s="1"/>
  <c r="I60"/>
  <c r="H60"/>
  <c r="H59" s="1"/>
  <c r="H58" s="1"/>
  <c r="H57" s="1"/>
  <c r="I52"/>
  <c r="H52"/>
  <c r="H51" s="1"/>
  <c r="I46"/>
  <c r="H46"/>
  <c r="H45" s="1"/>
  <c r="H44" s="1"/>
  <c r="H43"/>
  <c r="J43" s="1"/>
  <c r="H36"/>
  <c r="J36" s="1"/>
  <c r="H34"/>
  <c r="J34" s="1"/>
  <c r="I33"/>
  <c r="I28"/>
  <c r="H28"/>
  <c r="H27" s="1"/>
  <c r="H26" s="1"/>
  <c r="I22"/>
  <c r="H22"/>
  <c r="H21" s="1"/>
  <c r="H20" s="1"/>
  <c r="I15"/>
  <c r="H15"/>
  <c r="H14" s="1"/>
  <c r="H13" s="1"/>
  <c r="H12" s="1"/>
  <c r="H11" s="1"/>
  <c r="I226" l="1"/>
  <c r="J227"/>
  <c r="I240"/>
  <c r="H161"/>
  <c r="J161" s="1"/>
  <c r="J213"/>
  <c r="I232"/>
  <c r="I219"/>
  <c r="J220"/>
  <c r="I211"/>
  <c r="J212"/>
  <c r="I206"/>
  <c r="J207"/>
  <c r="J172"/>
  <c r="J173"/>
  <c r="J174"/>
  <c r="J175"/>
  <c r="J188"/>
  <c r="I145"/>
  <c r="J146"/>
  <c r="I150"/>
  <c r="J151"/>
  <c r="J131"/>
  <c r="J132"/>
  <c r="J133"/>
  <c r="J152"/>
  <c r="H160"/>
  <c r="I192"/>
  <c r="J192" s="1"/>
  <c r="J193"/>
  <c r="I186"/>
  <c r="J187"/>
  <c r="I180"/>
  <c r="J181"/>
  <c r="I168"/>
  <c r="J169"/>
  <c r="I156"/>
  <c r="J157"/>
  <c r="I118"/>
  <c r="J119"/>
  <c r="I125"/>
  <c r="J126"/>
  <c r="I138"/>
  <c r="J139"/>
  <c r="J69"/>
  <c r="I111"/>
  <c r="J112"/>
  <c r="J73"/>
  <c r="I59"/>
  <c r="J60"/>
  <c r="I65"/>
  <c r="J66"/>
  <c r="I99"/>
  <c r="J100"/>
  <c r="J88"/>
  <c r="J90"/>
  <c r="J92"/>
  <c r="J93"/>
  <c r="J94"/>
  <c r="J95"/>
  <c r="H77"/>
  <c r="J77" s="1"/>
  <c r="J80"/>
  <c r="I51"/>
  <c r="J52"/>
  <c r="I72"/>
  <c r="I14"/>
  <c r="J15"/>
  <c r="I45"/>
  <c r="J46"/>
  <c r="I27"/>
  <c r="J28"/>
  <c r="I21"/>
  <c r="J22"/>
  <c r="I87"/>
  <c r="I37"/>
  <c r="H241"/>
  <c r="H240" s="1"/>
  <c r="H239" s="1"/>
  <c r="H238" s="1"/>
  <c r="H165"/>
  <c r="H164" s="1"/>
  <c r="I198"/>
  <c r="H50"/>
  <c r="H49" s="1"/>
  <c r="H48" s="1"/>
  <c r="H33"/>
  <c r="J33" s="1"/>
  <c r="H37"/>
  <c r="H87"/>
  <c r="H86" s="1"/>
  <c r="H201"/>
  <c r="H198" s="1"/>
  <c r="H197" s="1"/>
  <c r="H191" s="1"/>
  <c r="H190" s="1"/>
  <c r="H183" s="1"/>
  <c r="H233"/>
  <c r="H232" s="1"/>
  <c r="H231" s="1"/>
  <c r="H230" s="1"/>
  <c r="H229" s="1"/>
  <c r="H222" s="1"/>
  <c r="J226" l="1"/>
  <c r="I225"/>
  <c r="J233"/>
  <c r="J241"/>
  <c r="J201"/>
  <c r="I239"/>
  <c r="J240"/>
  <c r="I231"/>
  <c r="J232"/>
  <c r="I218"/>
  <c r="J219"/>
  <c r="I210"/>
  <c r="J210" s="1"/>
  <c r="J211"/>
  <c r="I205"/>
  <c r="J205" s="1"/>
  <c r="J206"/>
  <c r="J160"/>
  <c r="H159"/>
  <c r="I149"/>
  <c r="J149" s="1"/>
  <c r="J150"/>
  <c r="I144"/>
  <c r="J144" s="1"/>
  <c r="J145"/>
  <c r="I197"/>
  <c r="J198"/>
  <c r="I185"/>
  <c r="J186"/>
  <c r="I179"/>
  <c r="J180"/>
  <c r="I167"/>
  <c r="J168"/>
  <c r="I155"/>
  <c r="J156"/>
  <c r="I124"/>
  <c r="J125"/>
  <c r="I117"/>
  <c r="J118"/>
  <c r="I137"/>
  <c r="J138"/>
  <c r="I110"/>
  <c r="J111"/>
  <c r="I86"/>
  <c r="J86" s="1"/>
  <c r="J87"/>
  <c r="I98"/>
  <c r="J99"/>
  <c r="I64"/>
  <c r="J65"/>
  <c r="I58"/>
  <c r="J59"/>
  <c r="H72"/>
  <c r="H71" s="1"/>
  <c r="H63" s="1"/>
  <c r="H56" s="1"/>
  <c r="H55" s="1"/>
  <c r="I71"/>
  <c r="J72"/>
  <c r="I50"/>
  <c r="J51"/>
  <c r="J37"/>
  <c r="I44"/>
  <c r="J44" s="1"/>
  <c r="J45"/>
  <c r="I13"/>
  <c r="J14"/>
  <c r="I32"/>
  <c r="I31" s="1"/>
  <c r="I26"/>
  <c r="J26" s="1"/>
  <c r="J27"/>
  <c r="I20"/>
  <c r="J20" s="1"/>
  <c r="J21"/>
  <c r="H236"/>
  <c r="H32"/>
  <c r="H31" s="1"/>
  <c r="H25" s="1"/>
  <c r="H19" s="1"/>
  <c r="I238" l="1"/>
  <c r="J239"/>
  <c r="J225"/>
  <c r="I224"/>
  <c r="I230"/>
  <c r="J231"/>
  <c r="I217"/>
  <c r="J218"/>
  <c r="J159"/>
  <c r="H143"/>
  <c r="H128" s="1"/>
  <c r="H54"/>
  <c r="I191"/>
  <c r="J197"/>
  <c r="I184"/>
  <c r="J185"/>
  <c r="I178"/>
  <c r="J178" s="1"/>
  <c r="J179"/>
  <c r="I166"/>
  <c r="J167"/>
  <c r="I154"/>
  <c r="J155"/>
  <c r="I116"/>
  <c r="J117"/>
  <c r="I123"/>
  <c r="J124"/>
  <c r="I136"/>
  <c r="J137"/>
  <c r="I109"/>
  <c r="J110"/>
  <c r="I57"/>
  <c r="J58"/>
  <c r="J64"/>
  <c r="I63"/>
  <c r="J63" s="1"/>
  <c r="I97"/>
  <c r="J97" s="1"/>
  <c r="J98"/>
  <c r="J71"/>
  <c r="I49"/>
  <c r="J50"/>
  <c r="J31"/>
  <c r="I12"/>
  <c r="J13"/>
  <c r="J32"/>
  <c r="H18"/>
  <c r="H10" s="1"/>
  <c r="H9" s="1"/>
  <c r="H243" s="1"/>
  <c r="I25"/>
  <c r="J25" s="1"/>
  <c r="J238" l="1"/>
  <c r="I223"/>
  <c r="J223" s="1"/>
  <c r="J224"/>
  <c r="I229"/>
  <c r="J230"/>
  <c r="I216"/>
  <c r="J217"/>
  <c r="J191"/>
  <c r="I190"/>
  <c r="J190" s="1"/>
  <c r="J184"/>
  <c r="J166"/>
  <c r="I165"/>
  <c r="J154"/>
  <c r="I143"/>
  <c r="J143" s="1"/>
  <c r="I122"/>
  <c r="J123"/>
  <c r="I115"/>
  <c r="J116"/>
  <c r="I135"/>
  <c r="J136"/>
  <c r="I108"/>
  <c r="J109"/>
  <c r="I56"/>
  <c r="J57"/>
  <c r="I48"/>
  <c r="J48" s="1"/>
  <c r="J49"/>
  <c r="I11"/>
  <c r="J11" s="1"/>
  <c r="J12"/>
  <c r="I19"/>
  <c r="J19" s="1"/>
  <c r="J237" l="1"/>
  <c r="J229"/>
  <c r="I222"/>
  <c r="J222" s="1"/>
  <c r="I215"/>
  <c r="J215" s="1"/>
  <c r="J216"/>
  <c r="I183"/>
  <c r="J183" s="1"/>
  <c r="I164"/>
  <c r="J164" s="1"/>
  <c r="J165"/>
  <c r="I114"/>
  <c r="J114" s="1"/>
  <c r="J115"/>
  <c r="I121"/>
  <c r="J121" s="1"/>
  <c r="J122"/>
  <c r="J135"/>
  <c r="I128"/>
  <c r="J128" s="1"/>
  <c r="I107"/>
  <c r="J107" s="1"/>
  <c r="J108"/>
  <c r="I55"/>
  <c r="J56"/>
  <c r="I18"/>
  <c r="J235" l="1"/>
  <c r="J236"/>
  <c r="I54"/>
  <c r="J55"/>
  <c r="J18"/>
  <c r="I10"/>
  <c r="I9" l="1"/>
  <c r="J10"/>
  <c r="J9" l="1"/>
  <c r="I243"/>
</calcChain>
</file>

<file path=xl/sharedStrings.xml><?xml version="1.0" encoding="utf-8"?>
<sst xmlns="http://schemas.openxmlformats.org/spreadsheetml/2006/main" count="1052" uniqueCount="324">
  <si>
    <t>(тыс.руб.)</t>
  </si>
  <si>
    <t>№ п\п</t>
  </si>
  <si>
    <t>Код целевой статьи</t>
  </si>
  <si>
    <t>Код вида расходов</t>
  </si>
  <si>
    <t>I</t>
  </si>
  <si>
    <t>1</t>
  </si>
  <si>
    <t>Общегосударственные вопросы</t>
  </si>
  <si>
    <t>0100</t>
  </si>
  <si>
    <t>1.1</t>
  </si>
  <si>
    <t>Функционирование высшего должностного лица субъекта Российской Федерации и муниципального образования</t>
  </si>
  <si>
    <t>0102</t>
  </si>
  <si>
    <t>1.1.1</t>
  </si>
  <si>
    <t>Глава муниципального образования</t>
  </si>
  <si>
    <t>1.2</t>
  </si>
  <si>
    <t>0103</t>
  </si>
  <si>
    <t>1.2.1</t>
  </si>
  <si>
    <t>1.2.1.1</t>
  </si>
  <si>
    <t>Аппарат представительного органа муниципального образования</t>
  </si>
  <si>
    <t>1.3</t>
  </si>
  <si>
    <t>0113</t>
  </si>
  <si>
    <t>1.3.1.1</t>
  </si>
  <si>
    <t>II</t>
  </si>
  <si>
    <t>0104</t>
  </si>
  <si>
    <t>Глава местной администрации</t>
  </si>
  <si>
    <t>1.1.2</t>
  </si>
  <si>
    <t>Содержание и обеспечение деятельности местной администрации по решению вопросов местного значения</t>
  </si>
  <si>
    <t>310</t>
  </si>
  <si>
    <t>Резервные фонды</t>
  </si>
  <si>
    <t>0111</t>
  </si>
  <si>
    <t>870</t>
  </si>
  <si>
    <t>1.3.1</t>
  </si>
  <si>
    <t>2</t>
  </si>
  <si>
    <t>Национальная безопасность и правоохранительная деятельность</t>
  </si>
  <si>
    <t>0300</t>
  </si>
  <si>
    <t>2.1</t>
  </si>
  <si>
    <t>Защита населения и территории от черезвычайных ситуаций природного и техногенного характера, гражданская оборона</t>
  </si>
  <si>
    <t>0309</t>
  </si>
  <si>
    <t>2.1.1</t>
  </si>
  <si>
    <t>3</t>
  </si>
  <si>
    <t>Жилищно-коммунальное хозяйство</t>
  </si>
  <si>
    <t>0500</t>
  </si>
  <si>
    <t>3.1</t>
  </si>
  <si>
    <t>Благоустройство</t>
  </si>
  <si>
    <t>0503</t>
  </si>
  <si>
    <t>4</t>
  </si>
  <si>
    <t>Образование</t>
  </si>
  <si>
    <t>0700</t>
  </si>
  <si>
    <t>Профессиональная подготовка, переподготовка и повышение квалификации</t>
  </si>
  <si>
    <t>0705</t>
  </si>
  <si>
    <t>4.1.1</t>
  </si>
  <si>
    <t>Молодежная политика и оздоровление детей</t>
  </si>
  <si>
    <t>0707</t>
  </si>
  <si>
    <t>5</t>
  </si>
  <si>
    <t>0800</t>
  </si>
  <si>
    <t>5.1</t>
  </si>
  <si>
    <t>Культура</t>
  </si>
  <si>
    <t>0801</t>
  </si>
  <si>
    <t>5.1.1</t>
  </si>
  <si>
    <t>6</t>
  </si>
  <si>
    <t>Социальная политика</t>
  </si>
  <si>
    <t>1000</t>
  </si>
  <si>
    <t>6.1</t>
  </si>
  <si>
    <t>Социальное обеспечение населения</t>
  </si>
  <si>
    <t>1003</t>
  </si>
  <si>
    <t>6.1.1</t>
  </si>
  <si>
    <t>Расходы на предоставление доплат к пенсии лицам, замещавшим муниципальные должности и должности муниципальной службы</t>
  </si>
  <si>
    <t>Охрана семьи и детства</t>
  </si>
  <si>
    <t>1004</t>
  </si>
  <si>
    <t>7</t>
  </si>
  <si>
    <t>1100</t>
  </si>
  <si>
    <t>7.1</t>
  </si>
  <si>
    <t>Физическая культура</t>
  </si>
  <si>
    <t>1101</t>
  </si>
  <si>
    <t>7.1.1</t>
  </si>
  <si>
    <t>8</t>
  </si>
  <si>
    <t>Средства массовой информации</t>
  </si>
  <si>
    <t>1200</t>
  </si>
  <si>
    <t>8.1</t>
  </si>
  <si>
    <t>Периодическая печать и издательства</t>
  </si>
  <si>
    <t>1202</t>
  </si>
  <si>
    <t>8.1.1</t>
  </si>
  <si>
    <t>Опубликование муниципальных правовых актов, иной информации</t>
  </si>
  <si>
    <t>Другие вопросы в области средств массовой информации</t>
  </si>
  <si>
    <t>1204</t>
  </si>
  <si>
    <t>6.1.2</t>
  </si>
  <si>
    <t>0600</t>
  </si>
  <si>
    <t>Охрана окружающей среды</t>
  </si>
  <si>
    <t>Другие вопросы в области охраны окружающей среды</t>
  </si>
  <si>
    <t>0605</t>
  </si>
  <si>
    <t>5.2.1</t>
  </si>
  <si>
    <t>7.2</t>
  </si>
  <si>
    <t>7.2.1</t>
  </si>
  <si>
    <t>7.2.2.1</t>
  </si>
  <si>
    <t>5.3</t>
  </si>
  <si>
    <t>5.2</t>
  </si>
  <si>
    <t>0709</t>
  </si>
  <si>
    <t>5.3.1</t>
  </si>
  <si>
    <t>5.3.2</t>
  </si>
  <si>
    <t>5.3.3</t>
  </si>
  <si>
    <t>6.1.3</t>
  </si>
  <si>
    <t>7.2.2.2</t>
  </si>
  <si>
    <t>9</t>
  </si>
  <si>
    <t>9.1</t>
  </si>
  <si>
    <t>9.1.1</t>
  </si>
  <si>
    <t>9.2</t>
  </si>
  <si>
    <t>9.2.1</t>
  </si>
  <si>
    <t>Наименование разделов и подразделов</t>
  </si>
  <si>
    <t>Код ГРБС</t>
  </si>
  <si>
    <t>Код раздела, подраздела</t>
  </si>
  <si>
    <t>МУНИЦИПАЛЬНЫЙ СОВЕТ МУНИЦИПАЛЬНОГО ОБРАЗОВАНИЯ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</si>
  <si>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</si>
  <si>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</si>
  <si>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Функционирование законодательных (представительных) органов  государственной власти и представительных органов муниципальных образований</t>
  </si>
  <si>
    <t>Закупка товаров, работ, услуг для государственных (муниципальных) нужд</t>
  </si>
  <si>
    <t>200</t>
  </si>
  <si>
    <t>МЕСТНАЯ АДМИНИСТРАЦИЯ МУНИЦИПАЛЬНОГО ОБРАЗОВАНИЯ</t>
  </si>
  <si>
    <t>Функционирование Правительства Российской Федерации, высших  исполнительных органов государственной власти субъектов Российской Федерации, местных администраций</t>
  </si>
  <si>
    <t>Иные бюджетные ассигнования</t>
  </si>
  <si>
    <t>800</t>
  </si>
  <si>
    <t>Резервный фонд местной администрации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</si>
  <si>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</si>
  <si>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</si>
  <si>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</si>
  <si>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Уплата членских взносов на осуществление деятельности Совета муниципальных образований Санкт-Петербурга и содержание его органов</t>
  </si>
  <si>
    <t>Другие вопросы в области образования</t>
  </si>
  <si>
    <t>Социальное обеспечение и иные выплаты населению</t>
  </si>
  <si>
    <t>300</t>
  </si>
  <si>
    <t>Физическая культура  и спорт</t>
  </si>
  <si>
    <t>Мероприятия в сфере культуры, кинемотографии и средств массовой информации</t>
  </si>
  <si>
    <t>ИТОГО РАСХОДОВ</t>
  </si>
  <si>
    <t>120</t>
  </si>
  <si>
    <t>Расходы на выплаты персоналу государственных (муниципальных) органов</t>
  </si>
  <si>
    <t>240</t>
  </si>
  <si>
    <t>Иные закупки товаров, работ и услуг для обеспечения государственных (муниципальных) нужд</t>
  </si>
  <si>
    <t>1.1.3</t>
  </si>
  <si>
    <t>850</t>
  </si>
  <si>
    <t>Уплата налогов, сборов и иных платежей</t>
  </si>
  <si>
    <t>Резервные средства</t>
  </si>
  <si>
    <t>4.1.</t>
  </si>
  <si>
    <t>610</t>
  </si>
  <si>
    <t>Субсидий бюджетным учреждениям</t>
  </si>
  <si>
    <t>Публичные нормативные социальные выплаты населению</t>
  </si>
  <si>
    <t>1.2.2</t>
  </si>
  <si>
    <t>Расходы на обслуживание исполнения государственных полномочий по выплате денежных средств на содержания ребенка в семье опекуна и приемной семье</t>
  </si>
  <si>
    <t xml:space="preserve">Культура и кинематография </t>
  </si>
  <si>
    <t>муниципального образования Смольнинское</t>
  </si>
  <si>
    <t>5.3.4</t>
  </si>
  <si>
    <t>Депутаты, осуществляющие свою деятельнось на постоянной основе</t>
  </si>
  <si>
    <t>883</t>
  </si>
  <si>
    <t>1.1.4</t>
  </si>
  <si>
    <t>Приложение   2</t>
  </si>
  <si>
    <t>Муниципальная программа «Благоустройство дворовых и придомовых территорий муниципального образования Смольнинское»</t>
  </si>
  <si>
    <t>Муниципальная программа «Участие в мероприятиях по охране окружающей среды в границах муниципального образования Смольнинское»</t>
  </si>
  <si>
    <t>Муниципальная программа «Проведение работ по военно-патриотическому воспитанию граждан Российской Федерации»</t>
  </si>
  <si>
    <t>Муниципальная программа «Участие в реализации мер по профилактике дорожно-транспортного травматизма на территории муниципального образования»</t>
  </si>
  <si>
    <t>Муниципальная программа «Участие в профилактике терроризма и экстремизма, а также минимизации и (или) ликвидации последствий проявления терроризма и экстремизма на территории муниципального образования»</t>
  </si>
  <si>
    <t>Муниципальная программа «Участие в реализации мероприятий по охране здоровья граждан от воздействия окружающего табачного дыма и последствий потребления табака на территории муниципального образования»</t>
  </si>
  <si>
    <t>Муниципальная программа «Участие в установленном порядке в мероприятиях по профилактике незаконного потребления наркотических средств и психотропных веществ, наркомании»</t>
  </si>
  <si>
    <t>Муниципальная программа «Организация и проведение местных и участие в организации и проведении городских праздничных и иных зрелищных мероприятий»</t>
  </si>
  <si>
    <t>Муниципальная программа «Организация мероприятий по сохранению и развитию местных традиций и обрядов»</t>
  </si>
  <si>
    <t>Муниципальная программа «Организация и проведение досуговых мероприятий для жителей округа»</t>
  </si>
  <si>
    <t>99 0 0001</t>
  </si>
  <si>
    <t>99 0 0003</t>
  </si>
  <si>
    <t>99 0 0004</t>
  </si>
  <si>
    <t>99 0 0006</t>
  </si>
  <si>
    <t>99 0 0007</t>
  </si>
  <si>
    <t>99 0 0008</t>
  </si>
  <si>
    <t>99 0 8034</t>
  </si>
  <si>
    <t>99 0 0009</t>
  </si>
  <si>
    <t>01 0 0100</t>
  </si>
  <si>
    <t>02 0 0200</t>
  </si>
  <si>
    <t>03 0 0300</t>
  </si>
  <si>
    <t>04 0 0400</t>
  </si>
  <si>
    <t>99 0 0011</t>
  </si>
  <si>
    <t>99 0 0012</t>
  </si>
  <si>
    <t>99 0 0013</t>
  </si>
  <si>
    <t>99 0 0014</t>
  </si>
  <si>
    <t>99 0 0005</t>
  </si>
  <si>
    <t>99 0 0020</t>
  </si>
  <si>
    <t>Расходы на содержание и обеспечение деятельности учреждения</t>
  </si>
  <si>
    <t>05 0 0500</t>
  </si>
  <si>
    <t>06 0 0600</t>
  </si>
  <si>
    <t>07 0 0700</t>
  </si>
  <si>
    <t>08 0 0800</t>
  </si>
  <si>
    <t>09 0 0900</t>
  </si>
  <si>
    <t>10 0 0110</t>
  </si>
  <si>
    <t>11 0 0120</t>
  </si>
  <si>
    <t>12 0 0130</t>
  </si>
  <si>
    <t>99 0 8031</t>
  </si>
  <si>
    <t>99 0 8032</t>
  </si>
  <si>
    <t>99 0 8033</t>
  </si>
  <si>
    <t>Код экономической статьи</t>
  </si>
  <si>
    <t>Фонд оплаты труда государственных (муниципальных) органов и взносы по обязательному
социальному страхованию</t>
  </si>
  <si>
    <t>121</t>
  </si>
  <si>
    <t>1.1.1.1</t>
  </si>
  <si>
    <t>Заработная плата</t>
  </si>
  <si>
    <t>211</t>
  </si>
  <si>
    <t>1.1.1.2</t>
  </si>
  <si>
    <t>Начисления на выплаты по оплате труда</t>
  </si>
  <si>
    <t>213</t>
  </si>
  <si>
    <t>Прочие работы, услуги</t>
  </si>
  <si>
    <t>226</t>
  </si>
  <si>
    <t>1.2.2.1</t>
  </si>
  <si>
    <t>1.2.2.2</t>
  </si>
  <si>
    <t>Закупка товаров, работ, услуг в сфере информационно-коммуникационных технологий</t>
  </si>
  <si>
    <t>242</t>
  </si>
  <si>
    <t>Прочая закупка товаров, работ и услуг для обеспечения государственных (муниципальных) нужд</t>
  </si>
  <si>
    <t>244</t>
  </si>
  <si>
    <t>Транспортные услуги</t>
  </si>
  <si>
    <t>222</t>
  </si>
  <si>
    <t>Увеличение стоимости материальных запасов</t>
  </si>
  <si>
    <t>340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</si>
  <si>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</si>
  <si>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</si>
  <si>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</si>
  <si>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</si>
  <si>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</si>
  <si>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</si>
  <si>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Увеличение стоимости основных средств</t>
  </si>
  <si>
    <t>1.1.2.1</t>
  </si>
  <si>
    <t>1.1.2.2</t>
  </si>
  <si>
    <t>Арендная плата за пользование имуществом</t>
  </si>
  <si>
    <t>224</t>
  </si>
  <si>
    <t>1.1.3.1</t>
  </si>
  <si>
    <t>Расходы на проектирование и капитальный ремонт нежилого помещения административно-офисного назначения для муниципальных нужд</t>
  </si>
  <si>
    <t>243</t>
  </si>
  <si>
    <t>Закупка товаров, работ, услуг в целях капитального ремонта государственного (муниципального) имущества</t>
  </si>
  <si>
    <t>Уплата налога на имущество организаций и земельного налога</t>
  </si>
  <si>
    <t>851</t>
  </si>
  <si>
    <t>Прочие расходы</t>
  </si>
  <si>
    <t>290</t>
  </si>
  <si>
    <t>Уплата прочих налогов, сборов и иных платежей</t>
  </si>
  <si>
    <t>852</t>
  </si>
  <si>
    <t>Пособия , компенсации, меры социальной поддержки по публичным нормативным обязательствам</t>
  </si>
  <si>
    <t>313</t>
  </si>
  <si>
    <t>7.1.1.1</t>
  </si>
  <si>
    <t>Пенсии, пособия, выплачиваемые организациями сектора государственного управления</t>
  </si>
  <si>
    <t>263</t>
  </si>
  <si>
    <t>122</t>
  </si>
  <si>
    <t>212</t>
  </si>
  <si>
    <t>Иные выплаты персоналу государственных (муниципальных) органов, за исключением фонда оплаты труда</t>
  </si>
  <si>
    <t>Прочие выплаты</t>
  </si>
  <si>
    <t>Фонд оплаты труда государственных (муниципальных) органов и взносы по обязательному социальному страхованию</t>
  </si>
  <si>
    <t>2.1.1.1</t>
  </si>
  <si>
    <t>1.1.4.1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</si>
  <si>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</si>
  <si>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</si>
  <si>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</si>
  <si>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</si>
  <si>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</si>
  <si>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</si>
  <si>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</si>
  <si>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</si>
  <si>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1.1.2.11</t>
  </si>
  <si>
    <t>1.1.2.12</t>
  </si>
  <si>
    <t>1.1.2.13</t>
  </si>
  <si>
    <t>1.1.2.14</t>
  </si>
  <si>
    <t>1.1.2.15</t>
  </si>
  <si>
    <t>1.1.2.16</t>
  </si>
  <si>
    <t>3.1.1</t>
  </si>
  <si>
    <t>3.1.1.1</t>
  </si>
  <si>
    <t>4.1.1.1</t>
  </si>
  <si>
    <t>5.1.1.1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</si>
  <si>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</si>
  <si>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Безвозмездные перечисления государственным и муниципальным организациям</t>
  </si>
  <si>
    <t>611</t>
  </si>
  <si>
    <t>241</t>
  </si>
  <si>
    <t>5.2.1.1</t>
  </si>
  <si>
    <t>МБУ  МО СМОЛЬНИНСКОЕ  "ЦЕНТР СОЦИАЛЬНОЙ ПОМОЩИ"</t>
  </si>
  <si>
    <t>III</t>
  </si>
  <si>
    <t>5.3.1.1</t>
  </si>
  <si>
    <t>5.3.2.1</t>
  </si>
  <si>
    <t>5.3.3.1</t>
  </si>
  <si>
    <t>5.3.4.1</t>
  </si>
  <si>
    <t>6.1.1.1</t>
  </si>
  <si>
    <t>6.1.2.1</t>
  </si>
  <si>
    <t>6.1.3.1</t>
  </si>
  <si>
    <t>320</t>
  </si>
  <si>
    <t>853</t>
  </si>
  <si>
    <t>Муниципальная программа «Создание условий для развития на территории муниципального образования массовой физической культуры и спорта»</t>
  </si>
  <si>
    <t>Муниципальная программа «Осуществление мероприятий в области защиты населения и территории муниципального образования МО Смольнинское от чрезвычайных ситуаций и проведение подготовки и обучения неработающего населения способам защиты и действиям в чрезвычайных ситуациях, а также способам защиты от опасностей, возникающих при ведении военных действий или вследствие этих действий»</t>
  </si>
  <si>
    <t xml:space="preserve">Уплата прочих налогов, сборов
</t>
  </si>
  <si>
    <t>7.2.1.1</t>
  </si>
  <si>
    <t>7.2.1.2</t>
  </si>
  <si>
    <t>7.2.1.3</t>
  </si>
  <si>
    <t>7.2.1.5</t>
  </si>
  <si>
    <t>7.2.1.6</t>
  </si>
  <si>
    <t>7.2.1.7</t>
  </si>
  <si>
    <t xml:space="preserve">Пособия, компенсации, меры социальной поддержки по публичным нормативным обязательствам
</t>
  </si>
  <si>
    <t xml:space="preserve">Пособия по социальной помощи населению
</t>
  </si>
  <si>
    <t>7.2.2.1.1</t>
  </si>
  <si>
    <t>323</t>
  </si>
  <si>
    <t>Социальные выплаты гражданам, кроме публичных нормативных социальных выплат</t>
  </si>
  <si>
    <t>Приобретение товаров, работ, услуг в пользу граждан в целях их социального обеспечения</t>
  </si>
  <si>
    <t>7.2.2.2.1</t>
  </si>
  <si>
    <t>5.2.1.2</t>
  </si>
  <si>
    <t>5.2.1.3</t>
  </si>
  <si>
    <t>Прчие расходы</t>
  </si>
  <si>
    <t>6.1.1.2</t>
  </si>
  <si>
    <t>6.1.2.2</t>
  </si>
  <si>
    <t>9.2.1.1</t>
  </si>
  <si>
    <t>9.1.1.1</t>
  </si>
  <si>
    <t>8.1.1.1</t>
  </si>
  <si>
    <t xml:space="preserve">к Постановлению администрации </t>
  </si>
  <si>
    <t>Расходы по организации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муниципальных советов муниципальных образований, муниципальных служащих и работников муниципальных учреждений</t>
  </si>
  <si>
    <t>Расходы на исполнение государственного полномочия Санкт-Петербурга по организации и осуществлению деятельности по опеке и попечительству за счёт субвенций из бюджета Санкт-Петербурга</t>
  </si>
  <si>
    <t>Расходы на исполнение государственного полномочия по выплате денежных средств на вознаграждение приемным родителям за счёт субвенций из бюджета Санкт-Петербурга</t>
  </si>
  <si>
    <t>Расходы на исполнение государственного полномочия Санкт-Петербурга по выплате денежных средств на содержание ребенка в семье опекуна и приемной семье за счёт субвенций из бюджета Санкт-Петербурга</t>
  </si>
  <si>
    <t>№ 158 от 12 мая  2015г.</t>
  </si>
  <si>
    <t>План 1 квартал</t>
  </si>
  <si>
    <t>Исполнено</t>
  </si>
  <si>
    <t>1.2.1.2</t>
  </si>
  <si>
    <t>1.2.2.3</t>
  </si>
  <si>
    <t>1.2.2.4</t>
  </si>
  <si>
    <t>1.2.2.5</t>
  </si>
  <si>
    <t>1.2.2.6</t>
  </si>
  <si>
    <t>1.2.2.7</t>
  </si>
  <si>
    <t>1.2.2.8</t>
  </si>
  <si>
    <t>1.2.2.9</t>
  </si>
  <si>
    <t>1.2.2.10</t>
  </si>
  <si>
    <t>1.2.2.11</t>
  </si>
  <si>
    <t>1.2.2.12</t>
  </si>
  <si>
    <t>Процент исполнения, %</t>
  </si>
  <si>
    <t>ОТЧЕТ ОБ ИСПОЛНЕНИИ  РАСХОДНОЙ ЧАСТИ  БЮДЖЕТА   МО СМОЛЬНИНСКОЕ  В 1 КВАРТАЛЕ 2015 ГОДА</t>
  </si>
</sst>
</file>

<file path=xl/styles.xml><?xml version="1.0" encoding="utf-8"?>
<styleSheet xmlns="http://schemas.openxmlformats.org/spreadsheetml/2006/main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#,##0.0"/>
    <numFmt numFmtId="165" formatCode="0.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3"/>
      <name val="Times New Roman"/>
      <family val="1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  <charset val="204"/>
    </font>
    <font>
      <b/>
      <sz val="11"/>
      <name val="Times New Roman"/>
      <family val="1"/>
    </font>
    <font>
      <b/>
      <sz val="15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5" tint="0.7999816888943144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2" fillId="5" borderId="1">
      <alignment horizontal="left" vertical="justify" wrapText="1"/>
    </xf>
    <xf numFmtId="43" fontId="19" fillId="0" borderId="0" applyFont="0" applyFill="0" applyBorder="0" applyAlignment="0" applyProtection="0"/>
  </cellStyleXfs>
  <cellXfs count="210">
    <xf numFmtId="0" fontId="0" fillId="0" borderId="0" xfId="0"/>
    <xf numFmtId="49" fontId="3" fillId="0" borderId="0" xfId="1" applyNumberFormat="1" applyFont="1" applyAlignment="1">
      <alignment horizontal="left"/>
    </xf>
    <xf numFmtId="0" fontId="3" fillId="0" borderId="0" xfId="1" applyFont="1" applyAlignment="1">
      <alignment vertical="center" wrapText="1"/>
    </xf>
    <xf numFmtId="0" fontId="3" fillId="0" borderId="0" xfId="1" applyFont="1"/>
    <xf numFmtId="49" fontId="3" fillId="0" borderId="0" xfId="1" applyNumberFormat="1" applyFont="1"/>
    <xf numFmtId="0" fontId="6" fillId="0" borderId="0" xfId="1" applyFont="1"/>
    <xf numFmtId="49" fontId="7" fillId="0" borderId="1" xfId="1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49" fontId="8" fillId="0" borderId="1" xfId="1" applyNumberFormat="1" applyFont="1" applyBorder="1" applyAlignment="1">
      <alignment horizontal="left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/>
    </xf>
    <xf numFmtId="164" fontId="6" fillId="0" borderId="1" xfId="2" applyNumberFormat="1" applyFont="1" applyBorder="1" applyAlignment="1">
      <alignment horizontal="right" vertical="center" indent="1"/>
    </xf>
    <xf numFmtId="49" fontId="9" fillId="0" borderId="1" xfId="1" applyNumberFormat="1" applyFont="1" applyBorder="1" applyAlignment="1">
      <alignment horizontal="left"/>
    </xf>
    <xf numFmtId="49" fontId="7" fillId="0" borderId="1" xfId="1" applyNumberFormat="1" applyFont="1" applyBorder="1" applyAlignment="1">
      <alignment horizontal="left"/>
    </xf>
    <xf numFmtId="0" fontId="3" fillId="0" borderId="1" xfId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/>
    </xf>
    <xf numFmtId="164" fontId="3" fillId="0" borderId="1" xfId="2" applyNumberFormat="1" applyFont="1" applyBorder="1" applyAlignment="1">
      <alignment horizontal="right" vertical="center" indent="1"/>
    </xf>
    <xf numFmtId="0" fontId="6" fillId="5" borderId="1" xfId="1" applyFont="1" applyFill="1" applyBorder="1" applyAlignment="1">
      <alignment horizontal="center" vertical="center" wrapText="1"/>
    </xf>
    <xf numFmtId="0" fontId="11" fillId="0" borderId="0" xfId="1" applyFont="1"/>
    <xf numFmtId="0" fontId="4" fillId="0" borderId="0" xfId="1" applyFont="1"/>
    <xf numFmtId="0" fontId="5" fillId="0" borderId="0" xfId="1" applyFont="1"/>
    <xf numFmtId="49" fontId="7" fillId="5" borderId="1" xfId="1" applyNumberFormat="1" applyFont="1" applyFill="1" applyBorder="1" applyAlignment="1">
      <alignment horizontal="left"/>
    </xf>
    <xf numFmtId="0" fontId="3" fillId="5" borderId="1" xfId="1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164" fontId="3" fillId="5" borderId="1" xfId="2" applyNumberFormat="1" applyFont="1" applyFill="1" applyBorder="1" applyAlignment="1">
      <alignment horizontal="right" vertical="center" indent="1"/>
    </xf>
    <xf numFmtId="49" fontId="6" fillId="5" borderId="1" xfId="1" applyNumberFormat="1" applyFont="1" applyFill="1" applyBorder="1" applyAlignment="1">
      <alignment horizontal="center" vertical="center"/>
    </xf>
    <xf numFmtId="164" fontId="6" fillId="5" borderId="1" xfId="2" applyNumberFormat="1" applyFont="1" applyFill="1" applyBorder="1" applyAlignment="1">
      <alignment horizontal="right" vertical="center" indent="1"/>
    </xf>
    <xf numFmtId="49" fontId="3" fillId="8" borderId="1" xfId="1" applyNumberFormat="1" applyFont="1" applyFill="1" applyBorder="1" applyAlignment="1">
      <alignment horizontal="center" vertical="center"/>
    </xf>
    <xf numFmtId="49" fontId="8" fillId="5" borderId="1" xfId="1" applyNumberFormat="1" applyFont="1" applyFill="1" applyBorder="1" applyAlignment="1">
      <alignment horizontal="left"/>
    </xf>
    <xf numFmtId="49" fontId="7" fillId="5" borderId="1" xfId="1" applyNumberFormat="1" applyFont="1" applyFill="1" applyBorder="1" applyAlignment="1"/>
    <xf numFmtId="49" fontId="6" fillId="6" borderId="1" xfId="1" applyNumberFormat="1" applyFont="1" applyFill="1" applyBorder="1" applyAlignment="1">
      <alignment horizontal="left" vertical="center"/>
    </xf>
    <xf numFmtId="0" fontId="6" fillId="6" borderId="1" xfId="1" applyFont="1" applyFill="1" applyBorder="1" applyAlignment="1">
      <alignment horizontal="center" vertical="center" wrapText="1"/>
    </xf>
    <xf numFmtId="49" fontId="6" fillId="6" borderId="1" xfId="1" applyNumberFormat="1" applyFont="1" applyFill="1" applyBorder="1" applyAlignment="1">
      <alignment horizontal="center" vertical="center"/>
    </xf>
    <xf numFmtId="164" fontId="6" fillId="6" borderId="1" xfId="2" applyNumberFormat="1" applyFont="1" applyFill="1" applyBorder="1" applyAlignment="1">
      <alignment horizontal="right" vertical="center" indent="1"/>
    </xf>
    <xf numFmtId="0" fontId="3" fillId="0" borderId="4" xfId="1" applyFont="1" applyBorder="1" applyAlignment="1">
      <alignment horizontal="left"/>
    </xf>
    <xf numFmtId="0" fontId="3" fillId="0" borderId="4" xfId="1" applyFont="1" applyBorder="1" applyAlignment="1">
      <alignment horizontal="left" vertical="center" wrapText="1"/>
    </xf>
    <xf numFmtId="0" fontId="1" fillId="0" borderId="0" xfId="1" applyAlignment="1"/>
    <xf numFmtId="0" fontId="3" fillId="0" borderId="0" xfId="1" applyFont="1" applyAlignment="1"/>
    <xf numFmtId="0" fontId="6" fillId="9" borderId="1" xfId="1" applyFont="1" applyFill="1" applyBorder="1" applyAlignment="1">
      <alignment horizontal="center" vertical="center" wrapText="1"/>
    </xf>
    <xf numFmtId="49" fontId="6" fillId="9" borderId="1" xfId="1" applyNumberFormat="1" applyFont="1" applyFill="1" applyBorder="1" applyAlignment="1">
      <alignment horizontal="center" vertical="center"/>
    </xf>
    <xf numFmtId="164" fontId="6" fillId="9" borderId="1" xfId="2" applyNumberFormat="1" applyFont="1" applyFill="1" applyBorder="1" applyAlignment="1">
      <alignment horizontal="right" vertical="center" indent="1"/>
    </xf>
    <xf numFmtId="0" fontId="6" fillId="7" borderId="1" xfId="1" applyFont="1" applyFill="1" applyBorder="1" applyAlignment="1">
      <alignment horizontal="center" vertical="center" wrapText="1"/>
    </xf>
    <xf numFmtId="49" fontId="6" fillId="7" borderId="1" xfId="1" applyNumberFormat="1" applyFont="1" applyFill="1" applyBorder="1" applyAlignment="1">
      <alignment horizontal="center" vertical="center"/>
    </xf>
    <xf numFmtId="164" fontId="6" fillId="7" borderId="1" xfId="2" applyNumberFormat="1" applyFont="1" applyFill="1" applyBorder="1" applyAlignment="1">
      <alignment horizontal="right" vertical="center" indent="1"/>
    </xf>
    <xf numFmtId="0" fontId="6" fillId="3" borderId="1" xfId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right" vertical="center" indent="1"/>
    </xf>
    <xf numFmtId="49" fontId="14" fillId="2" borderId="1" xfId="1" applyNumberFormat="1" applyFont="1" applyFill="1" applyBorder="1" applyAlignment="1">
      <alignment horizontal="left"/>
    </xf>
    <xf numFmtId="0" fontId="6" fillId="2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/>
    </xf>
    <xf numFmtId="164" fontId="6" fillId="2" borderId="1" xfId="2" applyNumberFormat="1" applyFont="1" applyFill="1" applyBorder="1" applyAlignment="1">
      <alignment horizontal="right" vertical="center" indent="1"/>
    </xf>
    <xf numFmtId="49" fontId="8" fillId="9" borderId="1" xfId="1" applyNumberFormat="1" applyFont="1" applyFill="1" applyBorder="1" applyAlignment="1">
      <alignment horizontal="left"/>
    </xf>
    <xf numFmtId="49" fontId="8" fillId="3" borderId="1" xfId="1" applyNumberFormat="1" applyFont="1" applyFill="1" applyBorder="1" applyAlignment="1">
      <alignment horizontal="left"/>
    </xf>
    <xf numFmtId="49" fontId="8" fillId="4" borderId="1" xfId="1" applyNumberFormat="1" applyFont="1" applyFill="1" applyBorder="1" applyAlignment="1">
      <alignment horizontal="left"/>
    </xf>
    <xf numFmtId="0" fontId="6" fillId="4" borderId="1" xfId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/>
    </xf>
    <xf numFmtId="164" fontId="6" fillId="4" borderId="1" xfId="2" applyNumberFormat="1" applyFont="1" applyFill="1" applyBorder="1" applyAlignment="1">
      <alignment horizontal="right" vertical="center" indent="1"/>
    </xf>
    <xf numFmtId="49" fontId="8" fillId="4" borderId="1" xfId="1" applyNumberFormat="1" applyFont="1" applyFill="1" applyBorder="1" applyAlignment="1">
      <alignment horizontal="left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6" fillId="4" borderId="1" xfId="2" applyNumberFormat="1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right" vertical="center" wrapText="1" indent="1"/>
    </xf>
    <xf numFmtId="0" fontId="5" fillId="0" borderId="1" xfId="1" applyFont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8" fillId="7" borderId="1" xfId="1" applyNumberFormat="1" applyFont="1" applyFill="1" applyBorder="1" applyAlignment="1">
      <alignment horizontal="left"/>
    </xf>
    <xf numFmtId="49" fontId="15" fillId="0" borderId="1" xfId="1" applyNumberFormat="1" applyFont="1" applyBorder="1" applyAlignment="1">
      <alignment horizontal="left"/>
    </xf>
    <xf numFmtId="49" fontId="5" fillId="0" borderId="1" xfId="1" applyNumberFormat="1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right" vertical="center" indent="1"/>
    </xf>
    <xf numFmtId="49" fontId="14" fillId="10" borderId="1" xfId="1" applyNumberFormat="1" applyFont="1" applyFill="1" applyBorder="1" applyAlignment="1">
      <alignment horizontal="left"/>
    </xf>
    <xf numFmtId="0" fontId="6" fillId="10" borderId="1" xfId="1" applyFont="1" applyFill="1" applyBorder="1" applyAlignment="1">
      <alignment horizontal="center" vertical="center" wrapText="1"/>
    </xf>
    <xf numFmtId="49" fontId="6" fillId="10" borderId="1" xfId="1" applyNumberFormat="1" applyFont="1" applyFill="1" applyBorder="1" applyAlignment="1">
      <alignment horizontal="center" vertical="center"/>
    </xf>
    <xf numFmtId="164" fontId="6" fillId="10" borderId="1" xfId="2" applyNumberFormat="1" applyFont="1" applyFill="1" applyBorder="1" applyAlignment="1">
      <alignment horizontal="right" vertical="center" indent="1"/>
    </xf>
    <xf numFmtId="0" fontId="11" fillId="7" borderId="1" xfId="1" applyFont="1" applyFill="1" applyBorder="1" applyAlignment="1">
      <alignment horizontal="center" vertical="center" wrapText="1"/>
    </xf>
    <xf numFmtId="49" fontId="11" fillId="7" borderId="1" xfId="1" applyNumberFormat="1" applyFont="1" applyFill="1" applyBorder="1" applyAlignment="1">
      <alignment horizontal="center" vertical="center"/>
    </xf>
    <xf numFmtId="164" fontId="11" fillId="7" borderId="1" xfId="2" applyNumberFormat="1" applyFont="1" applyFill="1" applyBorder="1" applyAlignment="1">
      <alignment horizontal="right" vertical="center" indent="1"/>
    </xf>
    <xf numFmtId="49" fontId="11" fillId="9" borderId="1" xfId="1" applyNumberFormat="1" applyFont="1" applyFill="1" applyBorder="1" applyAlignment="1">
      <alignment horizontal="center" vertical="center"/>
    </xf>
    <xf numFmtId="0" fontId="11" fillId="9" borderId="1" xfId="1" applyFont="1" applyFill="1" applyBorder="1" applyAlignment="1">
      <alignment horizontal="center" vertical="center" wrapText="1"/>
    </xf>
    <xf numFmtId="164" fontId="11" fillId="9" borderId="1" xfId="2" applyNumberFormat="1" applyFont="1" applyFill="1" applyBorder="1" applyAlignment="1">
      <alignment horizontal="right" vertical="center" indent="1"/>
    </xf>
    <xf numFmtId="164" fontId="13" fillId="7" borderId="1" xfId="2" applyNumberFormat="1" applyFont="1" applyFill="1" applyBorder="1" applyAlignment="1">
      <alignment horizontal="right" vertical="center" indent="1"/>
    </xf>
    <xf numFmtId="49" fontId="8" fillId="7" borderId="1" xfId="1" applyNumberFormat="1" applyFont="1" applyFill="1" applyBorder="1" applyAlignment="1"/>
    <xf numFmtId="49" fontId="8" fillId="5" borderId="1" xfId="1" applyNumberFormat="1" applyFont="1" applyFill="1" applyBorder="1" applyAlignment="1"/>
    <xf numFmtId="164" fontId="3" fillId="0" borderId="3" xfId="0" applyNumberFormat="1" applyFont="1" applyBorder="1" applyAlignment="1">
      <alignment horizontal="right" vertical="center" indent="1"/>
    </xf>
    <xf numFmtId="49" fontId="8" fillId="8" borderId="2" xfId="0" applyNumberFormat="1" applyFont="1" applyFill="1" applyBorder="1" applyAlignment="1">
      <alignment horizontal="left"/>
    </xf>
    <xf numFmtId="0" fontId="6" fillId="8" borderId="3" xfId="0" applyFont="1" applyFill="1" applyBorder="1" applyAlignment="1">
      <alignment horizontal="center" vertical="center" wrapText="1"/>
    </xf>
    <xf numFmtId="49" fontId="6" fillId="8" borderId="3" xfId="0" applyNumberFormat="1" applyFont="1" applyFill="1" applyBorder="1" applyAlignment="1">
      <alignment horizontal="center" vertical="center"/>
    </xf>
    <xf numFmtId="164" fontId="6" fillId="8" borderId="3" xfId="0" applyNumberFormat="1" applyFont="1" applyFill="1" applyBorder="1" applyAlignment="1">
      <alignment horizontal="right" vertical="center" indent="1"/>
    </xf>
    <xf numFmtId="49" fontId="7" fillId="8" borderId="2" xfId="0" applyNumberFormat="1" applyFont="1" applyFill="1" applyBorder="1" applyAlignment="1">
      <alignment horizontal="left"/>
    </xf>
    <xf numFmtId="0" fontId="3" fillId="8" borderId="3" xfId="0" applyFont="1" applyFill="1" applyBorder="1" applyAlignment="1">
      <alignment horizontal="center" vertical="center" wrapText="1"/>
    </xf>
    <xf numFmtId="49" fontId="3" fillId="8" borderId="3" xfId="0" applyNumberFormat="1" applyFont="1" applyFill="1" applyBorder="1" applyAlignment="1">
      <alignment horizontal="center" vertical="center"/>
    </xf>
    <xf numFmtId="164" fontId="3" fillId="8" borderId="3" xfId="0" applyNumberFormat="1" applyFont="1" applyFill="1" applyBorder="1" applyAlignment="1">
      <alignment horizontal="right" vertical="center" indent="1"/>
    </xf>
    <xf numFmtId="49" fontId="18" fillId="0" borderId="0" xfId="1" applyNumberFormat="1" applyFont="1" applyAlignment="1" applyProtection="1">
      <alignment horizontal="right"/>
      <protection locked="0"/>
    </xf>
    <xf numFmtId="49" fontId="17" fillId="0" borderId="0" xfId="1" applyNumberFormat="1" applyFont="1" applyAlignment="1">
      <alignment horizontal="right"/>
    </xf>
    <xf numFmtId="49" fontId="6" fillId="2" borderId="1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vertical="top" wrapText="1"/>
    </xf>
    <xf numFmtId="49" fontId="6" fillId="4" borderId="1" xfId="1" applyNumberFormat="1" applyFont="1" applyFill="1" applyBorder="1" applyAlignment="1">
      <alignment vertical="top" wrapText="1"/>
    </xf>
    <xf numFmtId="49" fontId="6" fillId="0" borderId="1" xfId="1" applyNumberFormat="1" applyFont="1" applyBorder="1" applyAlignment="1">
      <alignment vertical="top" wrapText="1"/>
    </xf>
    <xf numFmtId="49" fontId="3" fillId="0" borderId="1" xfId="1" applyNumberFormat="1" applyFont="1" applyBorder="1" applyAlignment="1">
      <alignment vertical="top" wrapText="1"/>
    </xf>
    <xf numFmtId="49" fontId="6" fillId="10" borderId="1" xfId="1" applyNumberFormat="1" applyFont="1" applyFill="1" applyBorder="1" applyAlignment="1">
      <alignment vertical="top" wrapText="1"/>
    </xf>
    <xf numFmtId="49" fontId="6" fillId="9" borderId="1" xfId="1" applyNumberFormat="1" applyFont="1" applyFill="1" applyBorder="1" applyAlignment="1">
      <alignment vertical="top" wrapText="1"/>
    </xf>
    <xf numFmtId="49" fontId="11" fillId="7" borderId="1" xfId="1" applyNumberFormat="1" applyFont="1" applyFill="1" applyBorder="1" applyAlignment="1">
      <alignment vertical="top" wrapText="1"/>
    </xf>
    <xf numFmtId="49" fontId="5" fillId="0" borderId="1" xfId="1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49" fontId="6" fillId="7" borderId="1" xfId="1" applyNumberFormat="1" applyFont="1" applyFill="1" applyBorder="1" applyAlignment="1">
      <alignment vertical="top" wrapText="1"/>
    </xf>
    <xf numFmtId="49" fontId="3" fillId="0" borderId="1" xfId="0" applyNumberFormat="1" applyFont="1" applyBorder="1" applyAlignment="1">
      <alignment vertical="top" wrapText="1"/>
    </xf>
    <xf numFmtId="49" fontId="16" fillId="0" borderId="1" xfId="1" applyNumberFormat="1" applyFont="1" applyBorder="1" applyAlignment="1">
      <alignment vertical="top" wrapText="1"/>
    </xf>
    <xf numFmtId="49" fontId="12" fillId="0" borderId="1" xfId="1" applyNumberFormat="1" applyFont="1" applyBorder="1" applyAlignment="1">
      <alignment vertical="top" wrapText="1"/>
    </xf>
    <xf numFmtId="49" fontId="11" fillId="9" borderId="1" xfId="1" applyNumberFormat="1" applyFont="1" applyFill="1" applyBorder="1" applyAlignment="1">
      <alignment vertical="top" wrapText="1"/>
    </xf>
    <xf numFmtId="49" fontId="6" fillId="5" borderId="1" xfId="1" applyNumberFormat="1" applyFont="1" applyFill="1" applyBorder="1" applyAlignment="1">
      <alignment vertical="top" wrapText="1"/>
    </xf>
    <xf numFmtId="49" fontId="3" fillId="0" borderId="3" xfId="0" applyNumberFormat="1" applyFont="1" applyBorder="1" applyAlignment="1">
      <alignment vertical="top" wrapText="1"/>
    </xf>
    <xf numFmtId="49" fontId="6" fillId="8" borderId="3" xfId="0" applyNumberFormat="1" applyFont="1" applyFill="1" applyBorder="1" applyAlignment="1">
      <alignment vertical="top" wrapText="1"/>
    </xf>
    <xf numFmtId="49" fontId="6" fillId="6" borderId="1" xfId="1" applyNumberFormat="1" applyFont="1" applyFill="1" applyBorder="1" applyAlignment="1">
      <alignment vertical="top" wrapText="1"/>
    </xf>
    <xf numFmtId="0" fontId="7" fillId="0" borderId="0" xfId="0" applyFont="1" applyFill="1" applyAlignment="1">
      <alignment horizontal="right" vertical="center"/>
    </xf>
    <xf numFmtId="49" fontId="8" fillId="5" borderId="1" xfId="1" applyNumberFormat="1" applyFont="1" applyFill="1" applyBorder="1" applyAlignment="1">
      <alignment vertical="center"/>
    </xf>
    <xf numFmtId="49" fontId="7" fillId="5" borderId="1" xfId="1" applyNumberFormat="1" applyFont="1" applyFill="1" applyBorder="1" applyAlignment="1">
      <alignment vertical="center"/>
    </xf>
    <xf numFmtId="49" fontId="8" fillId="0" borderId="1" xfId="1" applyNumberFormat="1" applyFont="1" applyBorder="1" applyAlignment="1">
      <alignment vertical="center"/>
    </xf>
    <xf numFmtId="49" fontId="7" fillId="0" borderId="1" xfId="1" applyNumberFormat="1" applyFont="1" applyBorder="1" applyAlignment="1">
      <alignment vertical="center"/>
    </xf>
    <xf numFmtId="49" fontId="8" fillId="0" borderId="1" xfId="1" applyNumberFormat="1" applyFont="1" applyFill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3" fillId="0" borderId="0" xfId="1" applyNumberFormat="1" applyFont="1" applyAlignment="1">
      <alignment horizontal="right"/>
    </xf>
    <xf numFmtId="49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10" fillId="0" borderId="1" xfId="1" applyFont="1" applyFill="1" applyBorder="1" applyAlignment="1">
      <alignment horizontal="left" vertical="center" wrapText="1"/>
    </xf>
    <xf numFmtId="164" fontId="3" fillId="0" borderId="1" xfId="2" applyNumberFormat="1" applyFont="1" applyBorder="1" applyAlignment="1">
      <alignment horizontal="center" vertical="center"/>
    </xf>
    <xf numFmtId="43" fontId="3" fillId="0" borderId="1" xfId="5" applyFont="1" applyBorder="1" applyAlignment="1">
      <alignment horizontal="center" vertical="center"/>
    </xf>
    <xf numFmtId="164" fontId="6" fillId="4" borderId="1" xfId="2" applyNumberFormat="1" applyFont="1" applyFill="1" applyBorder="1" applyAlignment="1">
      <alignment horizontal="center" vertical="center"/>
    </xf>
    <xf numFmtId="164" fontId="6" fillId="0" borderId="1" xfId="2" applyNumberFormat="1" applyFont="1" applyBorder="1" applyAlignment="1">
      <alignment horizontal="center" vertical="center"/>
    </xf>
    <xf numFmtId="43" fontId="6" fillId="0" borderId="1" xfId="5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165" fontId="3" fillId="0" borderId="1" xfId="5" applyNumberFormat="1" applyFont="1" applyBorder="1" applyAlignment="1">
      <alignment horizontal="center" vertical="center"/>
    </xf>
    <xf numFmtId="165" fontId="3" fillId="0" borderId="1" xfId="2" applyNumberFormat="1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/>
    </xf>
    <xf numFmtId="164" fontId="6" fillId="10" borderId="1" xfId="2" applyNumberFormat="1" applyFont="1" applyFill="1" applyBorder="1" applyAlignment="1">
      <alignment horizontal="center" vertical="center"/>
    </xf>
    <xf numFmtId="164" fontId="6" fillId="9" borderId="1" xfId="2" applyNumberFormat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left" vertical="center" wrapText="1"/>
    </xf>
    <xf numFmtId="43" fontId="3" fillId="0" borderId="1" xfId="5" applyFont="1" applyBorder="1" applyAlignment="1">
      <alignment horizontal="center"/>
    </xf>
    <xf numFmtId="165" fontId="6" fillId="0" borderId="1" xfId="2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/>
    </xf>
    <xf numFmtId="164" fontId="6" fillId="7" borderId="1" xfId="2" applyNumberFormat="1" applyFont="1" applyFill="1" applyBorder="1" applyAlignment="1">
      <alignment horizontal="center" vertical="center"/>
    </xf>
    <xf numFmtId="43" fontId="6" fillId="0" borderId="1" xfId="5" applyFont="1" applyBorder="1" applyAlignment="1">
      <alignment horizontal="center" vertical="center"/>
    </xf>
    <xf numFmtId="0" fontId="12" fillId="0" borderId="1" xfId="1" applyFont="1" applyBorder="1" applyAlignment="1">
      <alignment vertical="center" wrapText="1"/>
    </xf>
    <xf numFmtId="164" fontId="6" fillId="5" borderId="1" xfId="2" applyNumberFormat="1" applyFont="1" applyFill="1" applyBorder="1" applyAlignment="1">
      <alignment horizontal="center" vertical="center"/>
    </xf>
    <xf numFmtId="164" fontId="3" fillId="5" borderId="1" xfId="2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43" fontId="3" fillId="5" borderId="1" xfId="5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vertical="top" wrapText="1"/>
    </xf>
    <xf numFmtId="49" fontId="14" fillId="11" borderId="1" xfId="1" applyNumberFormat="1" applyFont="1" applyFill="1" applyBorder="1" applyAlignment="1">
      <alignment horizontal="left"/>
    </xf>
    <xf numFmtId="49" fontId="6" fillId="11" borderId="1" xfId="1" applyNumberFormat="1" applyFont="1" applyFill="1" applyBorder="1" applyAlignment="1">
      <alignment vertical="top" wrapText="1"/>
    </xf>
    <xf numFmtId="0" fontId="6" fillId="11" borderId="1" xfId="1" applyFont="1" applyFill="1" applyBorder="1" applyAlignment="1">
      <alignment horizontal="center" vertical="center" wrapText="1"/>
    </xf>
    <xf numFmtId="49" fontId="6" fillId="11" borderId="1" xfId="1" applyNumberFormat="1" applyFont="1" applyFill="1" applyBorder="1" applyAlignment="1">
      <alignment horizontal="center" vertical="center"/>
    </xf>
    <xf numFmtId="49" fontId="8" fillId="12" borderId="1" xfId="0" applyNumberFormat="1" applyFont="1" applyFill="1" applyBorder="1" applyAlignment="1">
      <alignment horizontal="left"/>
    </xf>
    <xf numFmtId="49" fontId="6" fillId="12" borderId="5" xfId="0" applyNumberFormat="1" applyFont="1" applyFill="1" applyBorder="1" applyAlignment="1">
      <alignment vertical="top" wrapText="1"/>
    </xf>
    <xf numFmtId="0" fontId="6" fillId="12" borderId="5" xfId="0" applyFont="1" applyFill="1" applyBorder="1" applyAlignment="1">
      <alignment horizontal="center" vertical="center" wrapText="1"/>
    </xf>
    <xf numFmtId="49" fontId="6" fillId="12" borderId="5" xfId="0" applyNumberFormat="1" applyFont="1" applyFill="1" applyBorder="1" applyAlignment="1">
      <alignment horizontal="center" vertical="center"/>
    </xf>
    <xf numFmtId="49" fontId="8" fillId="13" borderId="1" xfId="0" applyNumberFormat="1" applyFont="1" applyFill="1" applyBorder="1" applyAlignment="1">
      <alignment horizontal="left"/>
    </xf>
    <xf numFmtId="49" fontId="11" fillId="13" borderId="5" xfId="0" applyNumberFormat="1" applyFont="1" applyFill="1" applyBorder="1" applyAlignment="1">
      <alignment vertical="top" wrapText="1"/>
    </xf>
    <xf numFmtId="0" fontId="11" fillId="13" borderId="5" xfId="0" applyFont="1" applyFill="1" applyBorder="1" applyAlignment="1">
      <alignment horizontal="center" vertical="center" wrapText="1"/>
    </xf>
    <xf numFmtId="49" fontId="11" fillId="13" borderId="5" xfId="0" applyNumberFormat="1" applyFont="1" applyFill="1" applyBorder="1" applyAlignment="1">
      <alignment horizontal="center" vertical="center"/>
    </xf>
    <xf numFmtId="49" fontId="11" fillId="4" borderId="1" xfId="1" applyNumberFormat="1" applyFont="1" applyFill="1" applyBorder="1" applyAlignment="1">
      <alignment vertical="top" wrapText="1"/>
    </xf>
    <xf numFmtId="0" fontId="11" fillId="4" borderId="1" xfId="1" applyFont="1" applyFill="1" applyBorder="1" applyAlignment="1">
      <alignment horizontal="center" vertical="center" wrapText="1"/>
    </xf>
    <xf numFmtId="49" fontId="11" fillId="4" borderId="1" xfId="1" applyNumberFormat="1" applyFont="1" applyFill="1" applyBorder="1" applyAlignment="1">
      <alignment horizontal="center" vertical="center"/>
    </xf>
    <xf numFmtId="164" fontId="11" fillId="4" borderId="1" xfId="2" applyNumberFormat="1" applyFont="1" applyFill="1" applyBorder="1" applyAlignment="1">
      <alignment horizontal="right" vertical="center" indent="1"/>
    </xf>
    <xf numFmtId="0" fontId="6" fillId="4" borderId="0" xfId="1" applyFont="1" applyFill="1"/>
    <xf numFmtId="165" fontId="6" fillId="5" borderId="1" xfId="2" applyNumberFormat="1" applyFont="1" applyFill="1" applyBorder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164" fontId="3" fillId="0" borderId="1" xfId="5" applyNumberFormat="1" applyFont="1" applyBorder="1" applyAlignment="1">
      <alignment horizontal="center" vertical="center"/>
    </xf>
    <xf numFmtId="165" fontId="6" fillId="9" borderId="1" xfId="2" applyNumberFormat="1" applyFont="1" applyFill="1" applyBorder="1" applyAlignment="1">
      <alignment horizontal="center" vertical="center"/>
    </xf>
    <xf numFmtId="165" fontId="3" fillId="5" borderId="1" xfId="2" applyNumberFormat="1" applyFont="1" applyFill="1" applyBorder="1" applyAlignment="1">
      <alignment horizontal="center" vertical="center"/>
    </xf>
    <xf numFmtId="164" fontId="6" fillId="9" borderId="1" xfId="5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164" fontId="6" fillId="11" borderId="1" xfId="2" applyNumberFormat="1" applyFont="1" applyFill="1" applyBorder="1" applyAlignment="1">
      <alignment horizontal="center" vertical="center"/>
    </xf>
    <xf numFmtId="164" fontId="6" fillId="12" borderId="5" xfId="0" applyNumberFormat="1" applyFont="1" applyFill="1" applyBorder="1" applyAlignment="1">
      <alignment horizontal="center" vertical="center"/>
    </xf>
    <xf numFmtId="164" fontId="6" fillId="8" borderId="3" xfId="0" applyNumberFormat="1" applyFont="1" applyFill="1" applyBorder="1" applyAlignment="1">
      <alignment horizontal="center" vertical="center"/>
    </xf>
    <xf numFmtId="164" fontId="3" fillId="8" borderId="3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3" fillId="0" borderId="1" xfId="2" applyNumberFormat="1" applyFont="1" applyBorder="1" applyAlignment="1">
      <alignment horizontal="center" vertical="center"/>
    </xf>
    <xf numFmtId="165" fontId="3" fillId="0" borderId="1" xfId="5" applyNumberFormat="1" applyFont="1" applyBorder="1" applyAlignment="1">
      <alignment horizontal="center"/>
    </xf>
    <xf numFmtId="164" fontId="5" fillId="0" borderId="1" xfId="2" applyNumberFormat="1" applyFont="1" applyBorder="1" applyAlignment="1">
      <alignment horizontal="center" vertical="center"/>
    </xf>
    <xf numFmtId="164" fontId="6" fillId="6" borderId="1" xfId="2" applyNumberFormat="1" applyFont="1" applyFill="1" applyBorder="1" applyAlignment="1">
      <alignment horizontal="center" vertical="center"/>
    </xf>
    <xf numFmtId="164" fontId="3" fillId="0" borderId="1" xfId="2" applyNumberFormat="1" applyFont="1" applyBorder="1" applyAlignment="1">
      <alignment horizontal="center"/>
    </xf>
    <xf numFmtId="164" fontId="6" fillId="2" borderId="1" xfId="2" applyNumberFormat="1" applyFont="1" applyFill="1" applyBorder="1" applyAlignment="1">
      <alignment horizontal="center" vertical="center"/>
    </xf>
    <xf numFmtId="164" fontId="6" fillId="3" borderId="1" xfId="2" applyNumberFormat="1" applyFont="1" applyFill="1" applyBorder="1" applyAlignment="1">
      <alignment horizontal="center" vertical="center"/>
    </xf>
    <xf numFmtId="43" fontId="6" fillId="9" borderId="1" xfId="5" applyFont="1" applyFill="1" applyBorder="1" applyAlignment="1">
      <alignment horizontal="center" vertical="center"/>
    </xf>
    <xf numFmtId="43" fontId="6" fillId="7" borderId="1" xfId="5" applyFont="1" applyFill="1" applyBorder="1" applyAlignment="1">
      <alignment horizontal="center" vertical="center"/>
    </xf>
    <xf numFmtId="0" fontId="6" fillId="0" borderId="1" xfId="1" applyNumberFormat="1" applyFont="1" applyFill="1" applyBorder="1" applyAlignment="1">
      <alignment vertical="top" wrapText="1"/>
    </xf>
    <xf numFmtId="43" fontId="6" fillId="5" borderId="1" xfId="5" applyFont="1" applyFill="1" applyBorder="1" applyAlignment="1">
      <alignment horizontal="center" vertical="center"/>
    </xf>
    <xf numFmtId="165" fontId="6" fillId="4" borderId="1" xfId="5" applyNumberFormat="1" applyFont="1" applyFill="1" applyBorder="1" applyAlignment="1">
      <alignment horizontal="center" vertical="center" wrapText="1"/>
    </xf>
    <xf numFmtId="164" fontId="3" fillId="0" borderId="1" xfId="5" applyNumberFormat="1" applyFont="1" applyBorder="1" applyAlignment="1">
      <alignment horizontal="center"/>
    </xf>
    <xf numFmtId="164" fontId="20" fillId="0" borderId="1" xfId="1" applyNumberFormat="1" applyFont="1" applyFill="1" applyBorder="1" applyAlignment="1">
      <alignment horizontal="center" vertical="center" wrapText="1"/>
    </xf>
    <xf numFmtId="164" fontId="6" fillId="0" borderId="1" xfId="5" applyNumberFormat="1" applyFont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 wrapText="1"/>
    </xf>
    <xf numFmtId="43" fontId="3" fillId="0" borderId="1" xfId="5" applyFont="1" applyFill="1" applyBorder="1" applyAlignment="1">
      <alignment horizontal="center" vertical="center" wrapText="1"/>
    </xf>
    <xf numFmtId="165" fontId="3" fillId="0" borderId="1" xfId="5" applyNumberFormat="1" applyFont="1" applyFill="1" applyBorder="1" applyAlignment="1">
      <alignment horizontal="center" vertical="center" wrapText="1"/>
    </xf>
    <xf numFmtId="165" fontId="6" fillId="4" borderId="1" xfId="2" applyNumberFormat="1" applyFont="1" applyFill="1" applyBorder="1" applyAlignment="1">
      <alignment horizontal="center" vertical="center"/>
    </xf>
    <xf numFmtId="165" fontId="6" fillId="7" borderId="1" xfId="2" applyNumberFormat="1" applyFont="1" applyFill="1" applyBorder="1" applyAlignment="1">
      <alignment horizontal="center" vertical="center"/>
    </xf>
    <xf numFmtId="164" fontId="6" fillId="7" borderId="1" xfId="5" applyNumberFormat="1" applyFont="1" applyFill="1" applyBorder="1" applyAlignment="1">
      <alignment horizontal="center" vertical="center"/>
    </xf>
    <xf numFmtId="164" fontId="6" fillId="0" borderId="1" xfId="5" applyNumberFormat="1" applyFont="1" applyFill="1" applyBorder="1" applyAlignment="1">
      <alignment horizontal="center" vertical="center" wrapText="1"/>
    </xf>
    <xf numFmtId="164" fontId="3" fillId="0" borderId="1" xfId="5" applyNumberFormat="1" applyFont="1" applyFill="1" applyBorder="1" applyAlignment="1">
      <alignment horizontal="center" vertical="center" wrapText="1"/>
    </xf>
    <xf numFmtId="164" fontId="6" fillId="13" borderId="5" xfId="0" applyNumberFormat="1" applyFont="1" applyFill="1" applyBorder="1" applyAlignment="1">
      <alignment horizontal="center" vertical="center"/>
    </xf>
    <xf numFmtId="49" fontId="2" fillId="0" borderId="0" xfId="2" applyNumberFormat="1" applyFont="1" applyFill="1" applyAlignment="1">
      <alignment horizontal="center" vertical="center" wrapText="1"/>
    </xf>
  </cellXfs>
  <cellStyles count="6">
    <cellStyle name="Обычный" xfId="0" builtinId="0"/>
    <cellStyle name="Обычный 2" xfId="1"/>
    <cellStyle name="Стиль 123" xfId="4"/>
    <cellStyle name="Финансовый" xfId="5" builtinId="3"/>
    <cellStyle name="Финансовый [0] 2" xfId="2"/>
    <cellStyle name="Финансовый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47"/>
  <sheetViews>
    <sheetView tabSelected="1" workbookViewId="0">
      <selection activeCell="B16" sqref="B16"/>
    </sheetView>
  </sheetViews>
  <sheetFormatPr defaultRowHeight="15.75"/>
  <cols>
    <col min="1" max="1" width="10.42578125" style="1" customWidth="1"/>
    <col min="2" max="2" width="81.140625" style="2" customWidth="1"/>
    <col min="3" max="3" width="7.85546875" style="3" customWidth="1"/>
    <col min="4" max="4" width="11.28515625" style="4" customWidth="1"/>
    <col min="5" max="5" width="11.7109375" style="4" customWidth="1"/>
    <col min="6" max="6" width="9.140625" style="4" customWidth="1"/>
    <col min="7" max="7" width="8.7109375" style="4" customWidth="1"/>
    <col min="8" max="8" width="14.140625" style="3" customWidth="1"/>
    <col min="9" max="9" width="12.7109375" style="3" customWidth="1"/>
    <col min="10" max="10" width="11.85546875" style="3" customWidth="1"/>
    <col min="11" max="11" width="12.7109375" style="3" customWidth="1"/>
    <col min="12" max="12" width="13.140625" style="3" customWidth="1"/>
    <col min="13" max="13" width="15" style="3" customWidth="1"/>
    <col min="14" max="246" width="9.140625" style="3"/>
    <col min="247" max="247" width="9.42578125" style="3" customWidth="1"/>
    <col min="248" max="248" width="65.5703125" style="3" customWidth="1"/>
    <col min="249" max="249" width="7.85546875" style="3" customWidth="1"/>
    <col min="250" max="250" width="11.28515625" style="3" customWidth="1"/>
    <col min="251" max="251" width="11.7109375" style="3" customWidth="1"/>
    <col min="252" max="252" width="8.140625" style="3" customWidth="1"/>
    <col min="253" max="253" width="13.7109375" style="3" customWidth="1"/>
    <col min="254" max="502" width="9.140625" style="3"/>
    <col min="503" max="503" width="9.42578125" style="3" customWidth="1"/>
    <col min="504" max="504" width="65.5703125" style="3" customWidth="1"/>
    <col min="505" max="505" width="7.85546875" style="3" customWidth="1"/>
    <col min="506" max="506" width="11.28515625" style="3" customWidth="1"/>
    <col min="507" max="507" width="11.7109375" style="3" customWidth="1"/>
    <col min="508" max="508" width="8.140625" style="3" customWidth="1"/>
    <col min="509" max="509" width="13.7109375" style="3" customWidth="1"/>
    <col min="510" max="758" width="9.140625" style="3"/>
    <col min="759" max="759" width="9.42578125" style="3" customWidth="1"/>
    <col min="760" max="760" width="65.5703125" style="3" customWidth="1"/>
    <col min="761" max="761" width="7.85546875" style="3" customWidth="1"/>
    <col min="762" max="762" width="11.28515625" style="3" customWidth="1"/>
    <col min="763" max="763" width="11.7109375" style="3" customWidth="1"/>
    <col min="764" max="764" width="8.140625" style="3" customWidth="1"/>
    <col min="765" max="765" width="13.7109375" style="3" customWidth="1"/>
    <col min="766" max="1014" width="9.140625" style="3"/>
    <col min="1015" max="1015" width="9.42578125" style="3" customWidth="1"/>
    <col min="1016" max="1016" width="65.5703125" style="3" customWidth="1"/>
    <col min="1017" max="1017" width="7.85546875" style="3" customWidth="1"/>
    <col min="1018" max="1018" width="11.28515625" style="3" customWidth="1"/>
    <col min="1019" max="1019" width="11.7109375" style="3" customWidth="1"/>
    <col min="1020" max="1020" width="8.140625" style="3" customWidth="1"/>
    <col min="1021" max="1021" width="13.7109375" style="3" customWidth="1"/>
    <col min="1022" max="1270" width="9.140625" style="3"/>
    <col min="1271" max="1271" width="9.42578125" style="3" customWidth="1"/>
    <col min="1272" max="1272" width="65.5703125" style="3" customWidth="1"/>
    <col min="1273" max="1273" width="7.85546875" style="3" customWidth="1"/>
    <col min="1274" max="1274" width="11.28515625" style="3" customWidth="1"/>
    <col min="1275" max="1275" width="11.7109375" style="3" customWidth="1"/>
    <col min="1276" max="1276" width="8.140625" style="3" customWidth="1"/>
    <col min="1277" max="1277" width="13.7109375" style="3" customWidth="1"/>
    <col min="1278" max="1526" width="9.140625" style="3"/>
    <col min="1527" max="1527" width="9.42578125" style="3" customWidth="1"/>
    <col min="1528" max="1528" width="65.5703125" style="3" customWidth="1"/>
    <col min="1529" max="1529" width="7.85546875" style="3" customWidth="1"/>
    <col min="1530" max="1530" width="11.28515625" style="3" customWidth="1"/>
    <col min="1531" max="1531" width="11.7109375" style="3" customWidth="1"/>
    <col min="1532" max="1532" width="8.140625" style="3" customWidth="1"/>
    <col min="1533" max="1533" width="13.7109375" style="3" customWidth="1"/>
    <col min="1534" max="1782" width="9.140625" style="3"/>
    <col min="1783" max="1783" width="9.42578125" style="3" customWidth="1"/>
    <col min="1784" max="1784" width="65.5703125" style="3" customWidth="1"/>
    <col min="1785" max="1785" width="7.85546875" style="3" customWidth="1"/>
    <col min="1786" max="1786" width="11.28515625" style="3" customWidth="1"/>
    <col min="1787" max="1787" width="11.7109375" style="3" customWidth="1"/>
    <col min="1788" max="1788" width="8.140625" style="3" customWidth="1"/>
    <col min="1789" max="1789" width="13.7109375" style="3" customWidth="1"/>
    <col min="1790" max="2038" width="9.140625" style="3"/>
    <col min="2039" max="2039" width="9.42578125" style="3" customWidth="1"/>
    <col min="2040" max="2040" width="65.5703125" style="3" customWidth="1"/>
    <col min="2041" max="2041" width="7.85546875" style="3" customWidth="1"/>
    <col min="2042" max="2042" width="11.28515625" style="3" customWidth="1"/>
    <col min="2043" max="2043" width="11.7109375" style="3" customWidth="1"/>
    <col min="2044" max="2044" width="8.140625" style="3" customWidth="1"/>
    <col min="2045" max="2045" width="13.7109375" style="3" customWidth="1"/>
    <col min="2046" max="2294" width="9.140625" style="3"/>
    <col min="2295" max="2295" width="9.42578125" style="3" customWidth="1"/>
    <col min="2296" max="2296" width="65.5703125" style="3" customWidth="1"/>
    <col min="2297" max="2297" width="7.85546875" style="3" customWidth="1"/>
    <col min="2298" max="2298" width="11.28515625" style="3" customWidth="1"/>
    <col min="2299" max="2299" width="11.7109375" style="3" customWidth="1"/>
    <col min="2300" max="2300" width="8.140625" style="3" customWidth="1"/>
    <col min="2301" max="2301" width="13.7109375" style="3" customWidth="1"/>
    <col min="2302" max="2550" width="9.140625" style="3"/>
    <col min="2551" max="2551" width="9.42578125" style="3" customWidth="1"/>
    <col min="2552" max="2552" width="65.5703125" style="3" customWidth="1"/>
    <col min="2553" max="2553" width="7.85546875" style="3" customWidth="1"/>
    <col min="2554" max="2554" width="11.28515625" style="3" customWidth="1"/>
    <col min="2555" max="2555" width="11.7109375" style="3" customWidth="1"/>
    <col min="2556" max="2556" width="8.140625" style="3" customWidth="1"/>
    <col min="2557" max="2557" width="13.7109375" style="3" customWidth="1"/>
    <col min="2558" max="2806" width="9.140625" style="3"/>
    <col min="2807" max="2807" width="9.42578125" style="3" customWidth="1"/>
    <col min="2808" max="2808" width="65.5703125" style="3" customWidth="1"/>
    <col min="2809" max="2809" width="7.85546875" style="3" customWidth="1"/>
    <col min="2810" max="2810" width="11.28515625" style="3" customWidth="1"/>
    <col min="2811" max="2811" width="11.7109375" style="3" customWidth="1"/>
    <col min="2812" max="2812" width="8.140625" style="3" customWidth="1"/>
    <col min="2813" max="2813" width="13.7109375" style="3" customWidth="1"/>
    <col min="2814" max="3062" width="9.140625" style="3"/>
    <col min="3063" max="3063" width="9.42578125" style="3" customWidth="1"/>
    <col min="3064" max="3064" width="65.5703125" style="3" customWidth="1"/>
    <col min="3065" max="3065" width="7.85546875" style="3" customWidth="1"/>
    <col min="3066" max="3066" width="11.28515625" style="3" customWidth="1"/>
    <col min="3067" max="3067" width="11.7109375" style="3" customWidth="1"/>
    <col min="3068" max="3068" width="8.140625" style="3" customWidth="1"/>
    <col min="3069" max="3069" width="13.7109375" style="3" customWidth="1"/>
    <col min="3070" max="3318" width="9.140625" style="3"/>
    <col min="3319" max="3319" width="9.42578125" style="3" customWidth="1"/>
    <col min="3320" max="3320" width="65.5703125" style="3" customWidth="1"/>
    <col min="3321" max="3321" width="7.85546875" style="3" customWidth="1"/>
    <col min="3322" max="3322" width="11.28515625" style="3" customWidth="1"/>
    <col min="3323" max="3323" width="11.7109375" style="3" customWidth="1"/>
    <col min="3324" max="3324" width="8.140625" style="3" customWidth="1"/>
    <col min="3325" max="3325" width="13.7109375" style="3" customWidth="1"/>
    <col min="3326" max="3574" width="9.140625" style="3"/>
    <col min="3575" max="3575" width="9.42578125" style="3" customWidth="1"/>
    <col min="3576" max="3576" width="65.5703125" style="3" customWidth="1"/>
    <col min="3577" max="3577" width="7.85546875" style="3" customWidth="1"/>
    <col min="3578" max="3578" width="11.28515625" style="3" customWidth="1"/>
    <col min="3579" max="3579" width="11.7109375" style="3" customWidth="1"/>
    <col min="3580" max="3580" width="8.140625" style="3" customWidth="1"/>
    <col min="3581" max="3581" width="13.7109375" style="3" customWidth="1"/>
    <col min="3582" max="3830" width="9.140625" style="3"/>
    <col min="3831" max="3831" width="9.42578125" style="3" customWidth="1"/>
    <col min="3832" max="3832" width="65.5703125" style="3" customWidth="1"/>
    <col min="3833" max="3833" width="7.85546875" style="3" customWidth="1"/>
    <col min="3834" max="3834" width="11.28515625" style="3" customWidth="1"/>
    <col min="3835" max="3835" width="11.7109375" style="3" customWidth="1"/>
    <col min="3836" max="3836" width="8.140625" style="3" customWidth="1"/>
    <col min="3837" max="3837" width="13.7109375" style="3" customWidth="1"/>
    <col min="3838" max="4086" width="9.140625" style="3"/>
    <col min="4087" max="4087" width="9.42578125" style="3" customWidth="1"/>
    <col min="4088" max="4088" width="65.5703125" style="3" customWidth="1"/>
    <col min="4089" max="4089" width="7.85546875" style="3" customWidth="1"/>
    <col min="4090" max="4090" width="11.28515625" style="3" customWidth="1"/>
    <col min="4091" max="4091" width="11.7109375" style="3" customWidth="1"/>
    <col min="4092" max="4092" width="8.140625" style="3" customWidth="1"/>
    <col min="4093" max="4093" width="13.7109375" style="3" customWidth="1"/>
    <col min="4094" max="4342" width="9.140625" style="3"/>
    <col min="4343" max="4343" width="9.42578125" style="3" customWidth="1"/>
    <col min="4344" max="4344" width="65.5703125" style="3" customWidth="1"/>
    <col min="4345" max="4345" width="7.85546875" style="3" customWidth="1"/>
    <col min="4346" max="4346" width="11.28515625" style="3" customWidth="1"/>
    <col min="4347" max="4347" width="11.7109375" style="3" customWidth="1"/>
    <col min="4348" max="4348" width="8.140625" style="3" customWidth="1"/>
    <col min="4349" max="4349" width="13.7109375" style="3" customWidth="1"/>
    <col min="4350" max="4598" width="9.140625" style="3"/>
    <col min="4599" max="4599" width="9.42578125" style="3" customWidth="1"/>
    <col min="4600" max="4600" width="65.5703125" style="3" customWidth="1"/>
    <col min="4601" max="4601" width="7.85546875" style="3" customWidth="1"/>
    <col min="4602" max="4602" width="11.28515625" style="3" customWidth="1"/>
    <col min="4603" max="4603" width="11.7109375" style="3" customWidth="1"/>
    <col min="4604" max="4604" width="8.140625" style="3" customWidth="1"/>
    <col min="4605" max="4605" width="13.7109375" style="3" customWidth="1"/>
    <col min="4606" max="4854" width="9.140625" style="3"/>
    <col min="4855" max="4855" width="9.42578125" style="3" customWidth="1"/>
    <col min="4856" max="4856" width="65.5703125" style="3" customWidth="1"/>
    <col min="4857" max="4857" width="7.85546875" style="3" customWidth="1"/>
    <col min="4858" max="4858" width="11.28515625" style="3" customWidth="1"/>
    <col min="4859" max="4859" width="11.7109375" style="3" customWidth="1"/>
    <col min="4860" max="4860" width="8.140625" style="3" customWidth="1"/>
    <col min="4861" max="4861" width="13.7109375" style="3" customWidth="1"/>
    <col min="4862" max="5110" width="9.140625" style="3"/>
    <col min="5111" max="5111" width="9.42578125" style="3" customWidth="1"/>
    <col min="5112" max="5112" width="65.5703125" style="3" customWidth="1"/>
    <col min="5113" max="5113" width="7.85546875" style="3" customWidth="1"/>
    <col min="5114" max="5114" width="11.28515625" style="3" customWidth="1"/>
    <col min="5115" max="5115" width="11.7109375" style="3" customWidth="1"/>
    <col min="5116" max="5116" width="8.140625" style="3" customWidth="1"/>
    <col min="5117" max="5117" width="13.7109375" style="3" customWidth="1"/>
    <col min="5118" max="5366" width="9.140625" style="3"/>
    <col min="5367" max="5367" width="9.42578125" style="3" customWidth="1"/>
    <col min="5368" max="5368" width="65.5703125" style="3" customWidth="1"/>
    <col min="5369" max="5369" width="7.85546875" style="3" customWidth="1"/>
    <col min="5370" max="5370" width="11.28515625" style="3" customWidth="1"/>
    <col min="5371" max="5371" width="11.7109375" style="3" customWidth="1"/>
    <col min="5372" max="5372" width="8.140625" style="3" customWidth="1"/>
    <col min="5373" max="5373" width="13.7109375" style="3" customWidth="1"/>
    <col min="5374" max="5622" width="9.140625" style="3"/>
    <col min="5623" max="5623" width="9.42578125" style="3" customWidth="1"/>
    <col min="5624" max="5624" width="65.5703125" style="3" customWidth="1"/>
    <col min="5625" max="5625" width="7.85546875" style="3" customWidth="1"/>
    <col min="5626" max="5626" width="11.28515625" style="3" customWidth="1"/>
    <col min="5627" max="5627" width="11.7109375" style="3" customWidth="1"/>
    <col min="5628" max="5628" width="8.140625" style="3" customWidth="1"/>
    <col min="5629" max="5629" width="13.7109375" style="3" customWidth="1"/>
    <col min="5630" max="5878" width="9.140625" style="3"/>
    <col min="5879" max="5879" width="9.42578125" style="3" customWidth="1"/>
    <col min="5880" max="5880" width="65.5703125" style="3" customWidth="1"/>
    <col min="5881" max="5881" width="7.85546875" style="3" customWidth="1"/>
    <col min="5882" max="5882" width="11.28515625" style="3" customWidth="1"/>
    <col min="5883" max="5883" width="11.7109375" style="3" customWidth="1"/>
    <col min="5884" max="5884" width="8.140625" style="3" customWidth="1"/>
    <col min="5885" max="5885" width="13.7109375" style="3" customWidth="1"/>
    <col min="5886" max="6134" width="9.140625" style="3"/>
    <col min="6135" max="6135" width="9.42578125" style="3" customWidth="1"/>
    <col min="6136" max="6136" width="65.5703125" style="3" customWidth="1"/>
    <col min="6137" max="6137" width="7.85546875" style="3" customWidth="1"/>
    <col min="6138" max="6138" width="11.28515625" style="3" customWidth="1"/>
    <col min="6139" max="6139" width="11.7109375" style="3" customWidth="1"/>
    <col min="6140" max="6140" width="8.140625" style="3" customWidth="1"/>
    <col min="6141" max="6141" width="13.7109375" style="3" customWidth="1"/>
    <col min="6142" max="6390" width="9.140625" style="3"/>
    <col min="6391" max="6391" width="9.42578125" style="3" customWidth="1"/>
    <col min="6392" max="6392" width="65.5703125" style="3" customWidth="1"/>
    <col min="6393" max="6393" width="7.85546875" style="3" customWidth="1"/>
    <col min="6394" max="6394" width="11.28515625" style="3" customWidth="1"/>
    <col min="6395" max="6395" width="11.7109375" style="3" customWidth="1"/>
    <col min="6396" max="6396" width="8.140625" style="3" customWidth="1"/>
    <col min="6397" max="6397" width="13.7109375" style="3" customWidth="1"/>
    <col min="6398" max="6646" width="9.140625" style="3"/>
    <col min="6647" max="6647" width="9.42578125" style="3" customWidth="1"/>
    <col min="6648" max="6648" width="65.5703125" style="3" customWidth="1"/>
    <col min="6649" max="6649" width="7.85546875" style="3" customWidth="1"/>
    <col min="6650" max="6650" width="11.28515625" style="3" customWidth="1"/>
    <col min="6651" max="6651" width="11.7109375" style="3" customWidth="1"/>
    <col min="6652" max="6652" width="8.140625" style="3" customWidth="1"/>
    <col min="6653" max="6653" width="13.7109375" style="3" customWidth="1"/>
    <col min="6654" max="6902" width="9.140625" style="3"/>
    <col min="6903" max="6903" width="9.42578125" style="3" customWidth="1"/>
    <col min="6904" max="6904" width="65.5703125" style="3" customWidth="1"/>
    <col min="6905" max="6905" width="7.85546875" style="3" customWidth="1"/>
    <col min="6906" max="6906" width="11.28515625" style="3" customWidth="1"/>
    <col min="6907" max="6907" width="11.7109375" style="3" customWidth="1"/>
    <col min="6908" max="6908" width="8.140625" style="3" customWidth="1"/>
    <col min="6909" max="6909" width="13.7109375" style="3" customWidth="1"/>
    <col min="6910" max="7158" width="9.140625" style="3"/>
    <col min="7159" max="7159" width="9.42578125" style="3" customWidth="1"/>
    <col min="7160" max="7160" width="65.5703125" style="3" customWidth="1"/>
    <col min="7161" max="7161" width="7.85546875" style="3" customWidth="1"/>
    <col min="7162" max="7162" width="11.28515625" style="3" customWidth="1"/>
    <col min="7163" max="7163" width="11.7109375" style="3" customWidth="1"/>
    <col min="7164" max="7164" width="8.140625" style="3" customWidth="1"/>
    <col min="7165" max="7165" width="13.7109375" style="3" customWidth="1"/>
    <col min="7166" max="7414" width="9.140625" style="3"/>
    <col min="7415" max="7415" width="9.42578125" style="3" customWidth="1"/>
    <col min="7416" max="7416" width="65.5703125" style="3" customWidth="1"/>
    <col min="7417" max="7417" width="7.85546875" style="3" customWidth="1"/>
    <col min="7418" max="7418" width="11.28515625" style="3" customWidth="1"/>
    <col min="7419" max="7419" width="11.7109375" style="3" customWidth="1"/>
    <col min="7420" max="7420" width="8.140625" style="3" customWidth="1"/>
    <col min="7421" max="7421" width="13.7109375" style="3" customWidth="1"/>
    <col min="7422" max="7670" width="9.140625" style="3"/>
    <col min="7671" max="7671" width="9.42578125" style="3" customWidth="1"/>
    <col min="7672" max="7672" width="65.5703125" style="3" customWidth="1"/>
    <col min="7673" max="7673" width="7.85546875" style="3" customWidth="1"/>
    <col min="7674" max="7674" width="11.28515625" style="3" customWidth="1"/>
    <col min="7675" max="7675" width="11.7109375" style="3" customWidth="1"/>
    <col min="7676" max="7676" width="8.140625" style="3" customWidth="1"/>
    <col min="7677" max="7677" width="13.7109375" style="3" customWidth="1"/>
    <col min="7678" max="7926" width="9.140625" style="3"/>
    <col min="7927" max="7927" width="9.42578125" style="3" customWidth="1"/>
    <col min="7928" max="7928" width="65.5703125" style="3" customWidth="1"/>
    <col min="7929" max="7929" width="7.85546875" style="3" customWidth="1"/>
    <col min="7930" max="7930" width="11.28515625" style="3" customWidth="1"/>
    <col min="7931" max="7931" width="11.7109375" style="3" customWidth="1"/>
    <col min="7932" max="7932" width="8.140625" style="3" customWidth="1"/>
    <col min="7933" max="7933" width="13.7109375" style="3" customWidth="1"/>
    <col min="7934" max="8182" width="9.140625" style="3"/>
    <col min="8183" max="8183" width="9.42578125" style="3" customWidth="1"/>
    <col min="8184" max="8184" width="65.5703125" style="3" customWidth="1"/>
    <col min="8185" max="8185" width="7.85546875" style="3" customWidth="1"/>
    <col min="8186" max="8186" width="11.28515625" style="3" customWidth="1"/>
    <col min="8187" max="8187" width="11.7109375" style="3" customWidth="1"/>
    <col min="8188" max="8188" width="8.140625" style="3" customWidth="1"/>
    <col min="8189" max="8189" width="13.7109375" style="3" customWidth="1"/>
    <col min="8190" max="8438" width="9.140625" style="3"/>
    <col min="8439" max="8439" width="9.42578125" style="3" customWidth="1"/>
    <col min="8440" max="8440" width="65.5703125" style="3" customWidth="1"/>
    <col min="8441" max="8441" width="7.85546875" style="3" customWidth="1"/>
    <col min="8442" max="8442" width="11.28515625" style="3" customWidth="1"/>
    <col min="8443" max="8443" width="11.7109375" style="3" customWidth="1"/>
    <col min="8444" max="8444" width="8.140625" style="3" customWidth="1"/>
    <col min="8445" max="8445" width="13.7109375" style="3" customWidth="1"/>
    <col min="8446" max="8694" width="9.140625" style="3"/>
    <col min="8695" max="8695" width="9.42578125" style="3" customWidth="1"/>
    <col min="8696" max="8696" width="65.5703125" style="3" customWidth="1"/>
    <col min="8697" max="8697" width="7.85546875" style="3" customWidth="1"/>
    <col min="8698" max="8698" width="11.28515625" style="3" customWidth="1"/>
    <col min="8699" max="8699" width="11.7109375" style="3" customWidth="1"/>
    <col min="8700" max="8700" width="8.140625" style="3" customWidth="1"/>
    <col min="8701" max="8701" width="13.7109375" style="3" customWidth="1"/>
    <col min="8702" max="8950" width="9.140625" style="3"/>
    <col min="8951" max="8951" width="9.42578125" style="3" customWidth="1"/>
    <col min="8952" max="8952" width="65.5703125" style="3" customWidth="1"/>
    <col min="8953" max="8953" width="7.85546875" style="3" customWidth="1"/>
    <col min="8954" max="8954" width="11.28515625" style="3" customWidth="1"/>
    <col min="8955" max="8955" width="11.7109375" style="3" customWidth="1"/>
    <col min="8956" max="8956" width="8.140625" style="3" customWidth="1"/>
    <col min="8957" max="8957" width="13.7109375" style="3" customWidth="1"/>
    <col min="8958" max="9206" width="9.140625" style="3"/>
    <col min="9207" max="9207" width="9.42578125" style="3" customWidth="1"/>
    <col min="9208" max="9208" width="65.5703125" style="3" customWidth="1"/>
    <col min="9209" max="9209" width="7.85546875" style="3" customWidth="1"/>
    <col min="9210" max="9210" width="11.28515625" style="3" customWidth="1"/>
    <col min="9211" max="9211" width="11.7109375" style="3" customWidth="1"/>
    <col min="9212" max="9212" width="8.140625" style="3" customWidth="1"/>
    <col min="9213" max="9213" width="13.7109375" style="3" customWidth="1"/>
    <col min="9214" max="9462" width="9.140625" style="3"/>
    <col min="9463" max="9463" width="9.42578125" style="3" customWidth="1"/>
    <col min="9464" max="9464" width="65.5703125" style="3" customWidth="1"/>
    <col min="9465" max="9465" width="7.85546875" style="3" customWidth="1"/>
    <col min="9466" max="9466" width="11.28515625" style="3" customWidth="1"/>
    <col min="9467" max="9467" width="11.7109375" style="3" customWidth="1"/>
    <col min="9468" max="9468" width="8.140625" style="3" customWidth="1"/>
    <col min="9469" max="9469" width="13.7109375" style="3" customWidth="1"/>
    <col min="9470" max="9718" width="9.140625" style="3"/>
    <col min="9719" max="9719" width="9.42578125" style="3" customWidth="1"/>
    <col min="9720" max="9720" width="65.5703125" style="3" customWidth="1"/>
    <col min="9721" max="9721" width="7.85546875" style="3" customWidth="1"/>
    <col min="9722" max="9722" width="11.28515625" style="3" customWidth="1"/>
    <col min="9723" max="9723" width="11.7109375" style="3" customWidth="1"/>
    <col min="9724" max="9724" width="8.140625" style="3" customWidth="1"/>
    <col min="9725" max="9725" width="13.7109375" style="3" customWidth="1"/>
    <col min="9726" max="9974" width="9.140625" style="3"/>
    <col min="9975" max="9975" width="9.42578125" style="3" customWidth="1"/>
    <col min="9976" max="9976" width="65.5703125" style="3" customWidth="1"/>
    <col min="9977" max="9977" width="7.85546875" style="3" customWidth="1"/>
    <col min="9978" max="9978" width="11.28515625" style="3" customWidth="1"/>
    <col min="9979" max="9979" width="11.7109375" style="3" customWidth="1"/>
    <col min="9980" max="9980" width="8.140625" style="3" customWidth="1"/>
    <col min="9981" max="9981" width="13.7109375" style="3" customWidth="1"/>
    <col min="9982" max="10230" width="9.140625" style="3"/>
    <col min="10231" max="10231" width="9.42578125" style="3" customWidth="1"/>
    <col min="10232" max="10232" width="65.5703125" style="3" customWidth="1"/>
    <col min="10233" max="10233" width="7.85546875" style="3" customWidth="1"/>
    <col min="10234" max="10234" width="11.28515625" style="3" customWidth="1"/>
    <col min="10235" max="10235" width="11.7109375" style="3" customWidth="1"/>
    <col min="10236" max="10236" width="8.140625" style="3" customWidth="1"/>
    <col min="10237" max="10237" width="13.7109375" style="3" customWidth="1"/>
    <col min="10238" max="10486" width="9.140625" style="3"/>
    <col min="10487" max="10487" width="9.42578125" style="3" customWidth="1"/>
    <col min="10488" max="10488" width="65.5703125" style="3" customWidth="1"/>
    <col min="10489" max="10489" width="7.85546875" style="3" customWidth="1"/>
    <col min="10490" max="10490" width="11.28515625" style="3" customWidth="1"/>
    <col min="10491" max="10491" width="11.7109375" style="3" customWidth="1"/>
    <col min="10492" max="10492" width="8.140625" style="3" customWidth="1"/>
    <col min="10493" max="10493" width="13.7109375" style="3" customWidth="1"/>
    <col min="10494" max="10742" width="9.140625" style="3"/>
    <col min="10743" max="10743" width="9.42578125" style="3" customWidth="1"/>
    <col min="10744" max="10744" width="65.5703125" style="3" customWidth="1"/>
    <col min="10745" max="10745" width="7.85546875" style="3" customWidth="1"/>
    <col min="10746" max="10746" width="11.28515625" style="3" customWidth="1"/>
    <col min="10747" max="10747" width="11.7109375" style="3" customWidth="1"/>
    <col min="10748" max="10748" width="8.140625" style="3" customWidth="1"/>
    <col min="10749" max="10749" width="13.7109375" style="3" customWidth="1"/>
    <col min="10750" max="10998" width="9.140625" style="3"/>
    <col min="10999" max="10999" width="9.42578125" style="3" customWidth="1"/>
    <col min="11000" max="11000" width="65.5703125" style="3" customWidth="1"/>
    <col min="11001" max="11001" width="7.85546875" style="3" customWidth="1"/>
    <col min="11002" max="11002" width="11.28515625" style="3" customWidth="1"/>
    <col min="11003" max="11003" width="11.7109375" style="3" customWidth="1"/>
    <col min="11004" max="11004" width="8.140625" style="3" customWidth="1"/>
    <col min="11005" max="11005" width="13.7109375" style="3" customWidth="1"/>
    <col min="11006" max="11254" width="9.140625" style="3"/>
    <col min="11255" max="11255" width="9.42578125" style="3" customWidth="1"/>
    <col min="11256" max="11256" width="65.5703125" style="3" customWidth="1"/>
    <col min="11257" max="11257" width="7.85546875" style="3" customWidth="1"/>
    <col min="11258" max="11258" width="11.28515625" style="3" customWidth="1"/>
    <col min="11259" max="11259" width="11.7109375" style="3" customWidth="1"/>
    <col min="11260" max="11260" width="8.140625" style="3" customWidth="1"/>
    <col min="11261" max="11261" width="13.7109375" style="3" customWidth="1"/>
    <col min="11262" max="11510" width="9.140625" style="3"/>
    <col min="11511" max="11511" width="9.42578125" style="3" customWidth="1"/>
    <col min="11512" max="11512" width="65.5703125" style="3" customWidth="1"/>
    <col min="11513" max="11513" width="7.85546875" style="3" customWidth="1"/>
    <col min="11514" max="11514" width="11.28515625" style="3" customWidth="1"/>
    <col min="11515" max="11515" width="11.7109375" style="3" customWidth="1"/>
    <col min="11516" max="11516" width="8.140625" style="3" customWidth="1"/>
    <col min="11517" max="11517" width="13.7109375" style="3" customWidth="1"/>
    <col min="11518" max="11766" width="9.140625" style="3"/>
    <col min="11767" max="11767" width="9.42578125" style="3" customWidth="1"/>
    <col min="11768" max="11768" width="65.5703125" style="3" customWidth="1"/>
    <col min="11769" max="11769" width="7.85546875" style="3" customWidth="1"/>
    <col min="11770" max="11770" width="11.28515625" style="3" customWidth="1"/>
    <col min="11771" max="11771" width="11.7109375" style="3" customWidth="1"/>
    <col min="11772" max="11772" width="8.140625" style="3" customWidth="1"/>
    <col min="11773" max="11773" width="13.7109375" style="3" customWidth="1"/>
    <col min="11774" max="12022" width="9.140625" style="3"/>
    <col min="12023" max="12023" width="9.42578125" style="3" customWidth="1"/>
    <col min="12024" max="12024" width="65.5703125" style="3" customWidth="1"/>
    <col min="12025" max="12025" width="7.85546875" style="3" customWidth="1"/>
    <col min="12026" max="12026" width="11.28515625" style="3" customWidth="1"/>
    <col min="12027" max="12027" width="11.7109375" style="3" customWidth="1"/>
    <col min="12028" max="12028" width="8.140625" style="3" customWidth="1"/>
    <col min="12029" max="12029" width="13.7109375" style="3" customWidth="1"/>
    <col min="12030" max="12278" width="9.140625" style="3"/>
    <col min="12279" max="12279" width="9.42578125" style="3" customWidth="1"/>
    <col min="12280" max="12280" width="65.5703125" style="3" customWidth="1"/>
    <col min="12281" max="12281" width="7.85546875" style="3" customWidth="1"/>
    <col min="12282" max="12282" width="11.28515625" style="3" customWidth="1"/>
    <col min="12283" max="12283" width="11.7109375" style="3" customWidth="1"/>
    <col min="12284" max="12284" width="8.140625" style="3" customWidth="1"/>
    <col min="12285" max="12285" width="13.7109375" style="3" customWidth="1"/>
    <col min="12286" max="12534" width="9.140625" style="3"/>
    <col min="12535" max="12535" width="9.42578125" style="3" customWidth="1"/>
    <col min="12536" max="12536" width="65.5703125" style="3" customWidth="1"/>
    <col min="12537" max="12537" width="7.85546875" style="3" customWidth="1"/>
    <col min="12538" max="12538" width="11.28515625" style="3" customWidth="1"/>
    <col min="12539" max="12539" width="11.7109375" style="3" customWidth="1"/>
    <col min="12540" max="12540" width="8.140625" style="3" customWidth="1"/>
    <col min="12541" max="12541" width="13.7109375" style="3" customWidth="1"/>
    <col min="12542" max="12790" width="9.140625" style="3"/>
    <col min="12791" max="12791" width="9.42578125" style="3" customWidth="1"/>
    <col min="12792" max="12792" width="65.5703125" style="3" customWidth="1"/>
    <col min="12793" max="12793" width="7.85546875" style="3" customWidth="1"/>
    <col min="12794" max="12794" width="11.28515625" style="3" customWidth="1"/>
    <col min="12795" max="12795" width="11.7109375" style="3" customWidth="1"/>
    <col min="12796" max="12796" width="8.140625" style="3" customWidth="1"/>
    <col min="12797" max="12797" width="13.7109375" style="3" customWidth="1"/>
    <col min="12798" max="13046" width="9.140625" style="3"/>
    <col min="13047" max="13047" width="9.42578125" style="3" customWidth="1"/>
    <col min="13048" max="13048" width="65.5703125" style="3" customWidth="1"/>
    <col min="13049" max="13049" width="7.85546875" style="3" customWidth="1"/>
    <col min="13050" max="13050" width="11.28515625" style="3" customWidth="1"/>
    <col min="13051" max="13051" width="11.7109375" style="3" customWidth="1"/>
    <col min="13052" max="13052" width="8.140625" style="3" customWidth="1"/>
    <col min="13053" max="13053" width="13.7109375" style="3" customWidth="1"/>
    <col min="13054" max="13302" width="9.140625" style="3"/>
    <col min="13303" max="13303" width="9.42578125" style="3" customWidth="1"/>
    <col min="13304" max="13304" width="65.5703125" style="3" customWidth="1"/>
    <col min="13305" max="13305" width="7.85546875" style="3" customWidth="1"/>
    <col min="13306" max="13306" width="11.28515625" style="3" customWidth="1"/>
    <col min="13307" max="13307" width="11.7109375" style="3" customWidth="1"/>
    <col min="13308" max="13308" width="8.140625" style="3" customWidth="1"/>
    <col min="13309" max="13309" width="13.7109375" style="3" customWidth="1"/>
    <col min="13310" max="13558" width="9.140625" style="3"/>
    <col min="13559" max="13559" width="9.42578125" style="3" customWidth="1"/>
    <col min="13560" max="13560" width="65.5703125" style="3" customWidth="1"/>
    <col min="13561" max="13561" width="7.85546875" style="3" customWidth="1"/>
    <col min="13562" max="13562" width="11.28515625" style="3" customWidth="1"/>
    <col min="13563" max="13563" width="11.7109375" style="3" customWidth="1"/>
    <col min="13564" max="13564" width="8.140625" style="3" customWidth="1"/>
    <col min="13565" max="13565" width="13.7109375" style="3" customWidth="1"/>
    <col min="13566" max="13814" width="9.140625" style="3"/>
    <col min="13815" max="13815" width="9.42578125" style="3" customWidth="1"/>
    <col min="13816" max="13816" width="65.5703125" style="3" customWidth="1"/>
    <col min="13817" max="13817" width="7.85546875" style="3" customWidth="1"/>
    <col min="13818" max="13818" width="11.28515625" style="3" customWidth="1"/>
    <col min="13819" max="13819" width="11.7109375" style="3" customWidth="1"/>
    <col min="13820" max="13820" width="8.140625" style="3" customWidth="1"/>
    <col min="13821" max="13821" width="13.7109375" style="3" customWidth="1"/>
    <col min="13822" max="14070" width="9.140625" style="3"/>
    <col min="14071" max="14071" width="9.42578125" style="3" customWidth="1"/>
    <col min="14072" max="14072" width="65.5703125" style="3" customWidth="1"/>
    <col min="14073" max="14073" width="7.85546875" style="3" customWidth="1"/>
    <col min="14074" max="14074" width="11.28515625" style="3" customWidth="1"/>
    <col min="14075" max="14075" width="11.7109375" style="3" customWidth="1"/>
    <col min="14076" max="14076" width="8.140625" style="3" customWidth="1"/>
    <col min="14077" max="14077" width="13.7109375" style="3" customWidth="1"/>
    <col min="14078" max="14326" width="9.140625" style="3"/>
    <col min="14327" max="14327" width="9.42578125" style="3" customWidth="1"/>
    <col min="14328" max="14328" width="65.5703125" style="3" customWidth="1"/>
    <col min="14329" max="14329" width="7.85546875" style="3" customWidth="1"/>
    <col min="14330" max="14330" width="11.28515625" style="3" customWidth="1"/>
    <col min="14331" max="14331" width="11.7109375" style="3" customWidth="1"/>
    <col min="14332" max="14332" width="8.140625" style="3" customWidth="1"/>
    <col min="14333" max="14333" width="13.7109375" style="3" customWidth="1"/>
    <col min="14334" max="14582" width="9.140625" style="3"/>
    <col min="14583" max="14583" width="9.42578125" style="3" customWidth="1"/>
    <col min="14584" max="14584" width="65.5703125" style="3" customWidth="1"/>
    <col min="14585" max="14585" width="7.85546875" style="3" customWidth="1"/>
    <col min="14586" max="14586" width="11.28515625" style="3" customWidth="1"/>
    <col min="14587" max="14587" width="11.7109375" style="3" customWidth="1"/>
    <col min="14588" max="14588" width="8.140625" style="3" customWidth="1"/>
    <col min="14589" max="14589" width="13.7109375" style="3" customWidth="1"/>
    <col min="14590" max="14838" width="9.140625" style="3"/>
    <col min="14839" max="14839" width="9.42578125" style="3" customWidth="1"/>
    <col min="14840" max="14840" width="65.5703125" style="3" customWidth="1"/>
    <col min="14841" max="14841" width="7.85546875" style="3" customWidth="1"/>
    <col min="14842" max="14842" width="11.28515625" style="3" customWidth="1"/>
    <col min="14843" max="14843" width="11.7109375" style="3" customWidth="1"/>
    <col min="14844" max="14844" width="8.140625" style="3" customWidth="1"/>
    <col min="14845" max="14845" width="13.7109375" style="3" customWidth="1"/>
    <col min="14846" max="15094" width="9.140625" style="3"/>
    <col min="15095" max="15095" width="9.42578125" style="3" customWidth="1"/>
    <col min="15096" max="15096" width="65.5703125" style="3" customWidth="1"/>
    <col min="15097" max="15097" width="7.85546875" style="3" customWidth="1"/>
    <col min="15098" max="15098" width="11.28515625" style="3" customWidth="1"/>
    <col min="15099" max="15099" width="11.7109375" style="3" customWidth="1"/>
    <col min="15100" max="15100" width="8.140625" style="3" customWidth="1"/>
    <col min="15101" max="15101" width="13.7109375" style="3" customWidth="1"/>
    <col min="15102" max="15350" width="9.140625" style="3"/>
    <col min="15351" max="15351" width="9.42578125" style="3" customWidth="1"/>
    <col min="15352" max="15352" width="65.5703125" style="3" customWidth="1"/>
    <col min="15353" max="15353" width="7.85546875" style="3" customWidth="1"/>
    <col min="15354" max="15354" width="11.28515625" style="3" customWidth="1"/>
    <col min="15355" max="15355" width="11.7109375" style="3" customWidth="1"/>
    <col min="15356" max="15356" width="8.140625" style="3" customWidth="1"/>
    <col min="15357" max="15357" width="13.7109375" style="3" customWidth="1"/>
    <col min="15358" max="15606" width="9.140625" style="3"/>
    <col min="15607" max="15607" width="9.42578125" style="3" customWidth="1"/>
    <col min="15608" max="15608" width="65.5703125" style="3" customWidth="1"/>
    <col min="15609" max="15609" width="7.85546875" style="3" customWidth="1"/>
    <col min="15610" max="15610" width="11.28515625" style="3" customWidth="1"/>
    <col min="15611" max="15611" width="11.7109375" style="3" customWidth="1"/>
    <col min="15612" max="15612" width="8.140625" style="3" customWidth="1"/>
    <col min="15613" max="15613" width="13.7109375" style="3" customWidth="1"/>
    <col min="15614" max="15862" width="9.140625" style="3"/>
    <col min="15863" max="15863" width="9.42578125" style="3" customWidth="1"/>
    <col min="15864" max="15864" width="65.5703125" style="3" customWidth="1"/>
    <col min="15865" max="15865" width="7.85546875" style="3" customWidth="1"/>
    <col min="15866" max="15866" width="11.28515625" style="3" customWidth="1"/>
    <col min="15867" max="15867" width="11.7109375" style="3" customWidth="1"/>
    <col min="15868" max="15868" width="8.140625" style="3" customWidth="1"/>
    <col min="15869" max="15869" width="13.7109375" style="3" customWidth="1"/>
    <col min="15870" max="16118" width="9.140625" style="3"/>
    <col min="16119" max="16119" width="9.42578125" style="3" customWidth="1"/>
    <col min="16120" max="16120" width="65.5703125" style="3" customWidth="1"/>
    <col min="16121" max="16121" width="7.85546875" style="3" customWidth="1"/>
    <col min="16122" max="16122" width="11.28515625" style="3" customWidth="1"/>
    <col min="16123" max="16123" width="11.7109375" style="3" customWidth="1"/>
    <col min="16124" max="16124" width="8.140625" style="3" customWidth="1"/>
    <col min="16125" max="16125" width="13.7109375" style="3" customWidth="1"/>
    <col min="16126" max="16384" width="9.140625" style="3"/>
  </cols>
  <sheetData>
    <row r="1" spans="1:10" ht="17.25">
      <c r="G1" s="91"/>
      <c r="J1" s="91" t="s">
        <v>150</v>
      </c>
    </row>
    <row r="2" spans="1:10">
      <c r="G2" s="112"/>
      <c r="J2" s="112" t="s">
        <v>303</v>
      </c>
    </row>
    <row r="3" spans="1:10">
      <c r="G3" s="112"/>
      <c r="J3" s="112" t="s">
        <v>145</v>
      </c>
    </row>
    <row r="4" spans="1:10" ht="24.75" customHeight="1">
      <c r="G4" s="92"/>
      <c r="J4" s="92" t="s">
        <v>308</v>
      </c>
    </row>
    <row r="5" spans="1:10" ht="24.75" customHeight="1">
      <c r="G5" s="92"/>
    </row>
    <row r="6" spans="1:10" s="5" customFormat="1" ht="39.75" customHeight="1">
      <c r="A6" s="209" t="s">
        <v>323</v>
      </c>
      <c r="B6" s="209"/>
      <c r="C6" s="209"/>
      <c r="D6" s="209"/>
      <c r="E6" s="209"/>
      <c r="F6" s="209"/>
      <c r="G6" s="209"/>
      <c r="H6" s="209"/>
      <c r="I6" s="209"/>
      <c r="J6" s="209"/>
    </row>
    <row r="7" spans="1:10" ht="16.5" customHeight="1">
      <c r="G7" s="119"/>
      <c r="J7" s="119" t="s">
        <v>0</v>
      </c>
    </row>
    <row r="8" spans="1:10" s="9" customFormat="1" ht="71.25" customHeight="1">
      <c r="A8" s="6" t="s">
        <v>1</v>
      </c>
      <c r="B8" s="7" t="s">
        <v>106</v>
      </c>
      <c r="C8" s="7" t="s">
        <v>107</v>
      </c>
      <c r="D8" s="8" t="s">
        <v>108</v>
      </c>
      <c r="E8" s="8" t="s">
        <v>2</v>
      </c>
      <c r="F8" s="8" t="s">
        <v>3</v>
      </c>
      <c r="G8" s="125" t="s">
        <v>191</v>
      </c>
      <c r="H8" s="196" t="s">
        <v>309</v>
      </c>
      <c r="I8" s="196" t="s">
        <v>310</v>
      </c>
      <c r="J8" s="196" t="s">
        <v>322</v>
      </c>
    </row>
    <row r="9" spans="1:10" s="9" customFormat="1" ht="19.5">
      <c r="A9" s="49" t="s">
        <v>4</v>
      </c>
      <c r="B9" s="93" t="s">
        <v>109</v>
      </c>
      <c r="C9" s="50">
        <v>883</v>
      </c>
      <c r="D9" s="51"/>
      <c r="E9" s="51"/>
      <c r="F9" s="51"/>
      <c r="G9" s="52"/>
      <c r="H9" s="188">
        <f t="shared" ref="H9:I9" si="0">H10</f>
        <v>5064.3</v>
      </c>
      <c r="I9" s="188">
        <f t="shared" si="0"/>
        <v>567.12275999999997</v>
      </c>
      <c r="J9" s="188">
        <f>I9*100/H9</f>
        <v>11.198443220188377</v>
      </c>
    </row>
    <row r="10" spans="1:10" s="5" customFormat="1" ht="18.75" customHeight="1">
      <c r="A10" s="54" t="s">
        <v>5</v>
      </c>
      <c r="B10" s="94" t="s">
        <v>6</v>
      </c>
      <c r="C10" s="46">
        <v>883</v>
      </c>
      <c r="D10" s="47" t="s">
        <v>7</v>
      </c>
      <c r="E10" s="47"/>
      <c r="F10" s="47"/>
      <c r="G10" s="48"/>
      <c r="H10" s="189">
        <f>H11+H18+H48</f>
        <v>5064.3</v>
      </c>
      <c r="I10" s="189">
        <f>I11+I18+I48</f>
        <v>567.12275999999997</v>
      </c>
      <c r="J10" s="189">
        <f>I10*100/H10</f>
        <v>11.198443220188377</v>
      </c>
    </row>
    <row r="11" spans="1:10" ht="33.75" customHeight="1">
      <c r="A11" s="55" t="s">
        <v>8</v>
      </c>
      <c r="B11" s="95" t="s">
        <v>9</v>
      </c>
      <c r="C11" s="56">
        <v>883</v>
      </c>
      <c r="D11" s="57" t="s">
        <v>10</v>
      </c>
      <c r="E11" s="57"/>
      <c r="F11" s="57"/>
      <c r="G11" s="58"/>
      <c r="H11" s="130">
        <f t="shared" ref="H11:I14" si="1">H12</f>
        <v>487</v>
      </c>
      <c r="I11" s="130">
        <f t="shared" si="1"/>
        <v>213.09476000000001</v>
      </c>
      <c r="J11" s="130">
        <f>I11*100/H11</f>
        <v>43.756624229979472</v>
      </c>
    </row>
    <row r="12" spans="1:10">
      <c r="A12" s="10" t="s">
        <v>11</v>
      </c>
      <c r="B12" s="96" t="s">
        <v>12</v>
      </c>
      <c r="C12" s="11">
        <v>883</v>
      </c>
      <c r="D12" s="12" t="s">
        <v>10</v>
      </c>
      <c r="E12" s="12" t="s">
        <v>161</v>
      </c>
      <c r="F12" s="12"/>
      <c r="G12" s="13"/>
      <c r="H12" s="131">
        <f t="shared" si="1"/>
        <v>487</v>
      </c>
      <c r="I12" s="131">
        <f t="shared" si="1"/>
        <v>213.09476000000001</v>
      </c>
      <c r="J12" s="198">
        <f t="shared" ref="J12:J15" si="2">I12*100/H12</f>
        <v>43.756624229979472</v>
      </c>
    </row>
    <row r="13" spans="1:10" ht="47.25">
      <c r="A13" s="15"/>
      <c r="B13" s="97" t="s">
        <v>110</v>
      </c>
      <c r="C13" s="16">
        <v>883</v>
      </c>
      <c r="D13" s="17" t="s">
        <v>10</v>
      </c>
      <c r="E13" s="17" t="s">
        <v>161</v>
      </c>
      <c r="F13" s="17" t="s">
        <v>111</v>
      </c>
      <c r="G13" s="18"/>
      <c r="H13" s="128">
        <f t="shared" si="1"/>
        <v>487</v>
      </c>
      <c r="I13" s="128">
        <f t="shared" si="1"/>
        <v>213.09476000000001</v>
      </c>
      <c r="J13" s="199">
        <f t="shared" si="2"/>
        <v>43.756624229979472</v>
      </c>
    </row>
    <row r="14" spans="1:10">
      <c r="A14" s="15"/>
      <c r="B14" s="97" t="s">
        <v>131</v>
      </c>
      <c r="C14" s="16">
        <v>883</v>
      </c>
      <c r="D14" s="17" t="s">
        <v>10</v>
      </c>
      <c r="E14" s="17" t="s">
        <v>161</v>
      </c>
      <c r="F14" s="17" t="s">
        <v>130</v>
      </c>
      <c r="G14" s="18"/>
      <c r="H14" s="128">
        <f t="shared" si="1"/>
        <v>487</v>
      </c>
      <c r="I14" s="128">
        <f t="shared" si="1"/>
        <v>213.09476000000001</v>
      </c>
      <c r="J14" s="199">
        <f t="shared" si="2"/>
        <v>43.756624229979472</v>
      </c>
    </row>
    <row r="15" spans="1:10" ht="33" customHeight="1">
      <c r="A15" s="15"/>
      <c r="B15" s="126" t="s">
        <v>192</v>
      </c>
      <c r="C15" s="16">
        <v>883</v>
      </c>
      <c r="D15" s="17" t="s">
        <v>10</v>
      </c>
      <c r="E15" s="17" t="s">
        <v>161</v>
      </c>
      <c r="F15" s="17" t="s">
        <v>193</v>
      </c>
      <c r="G15" s="17"/>
      <c r="H15" s="128">
        <f>H16+H17</f>
        <v>487</v>
      </c>
      <c r="I15" s="128">
        <f>I16+I17</f>
        <v>213.09476000000001</v>
      </c>
      <c r="J15" s="199">
        <f t="shared" si="2"/>
        <v>43.756624229979472</v>
      </c>
    </row>
    <row r="16" spans="1:10">
      <c r="A16" s="15" t="s">
        <v>194</v>
      </c>
      <c r="B16" s="127" t="s">
        <v>195</v>
      </c>
      <c r="C16" s="16">
        <v>883</v>
      </c>
      <c r="D16" s="17" t="s">
        <v>10</v>
      </c>
      <c r="E16" s="17" t="s">
        <v>161</v>
      </c>
      <c r="F16" s="17" t="s">
        <v>193</v>
      </c>
      <c r="G16" s="17" t="s">
        <v>196</v>
      </c>
      <c r="H16" s="199">
        <f>240+137.4</f>
        <v>377.4</v>
      </c>
      <c r="I16" s="199">
        <v>174.25</v>
      </c>
      <c r="J16" s="199">
        <f>I16*100/H16</f>
        <v>46.171171171171174</v>
      </c>
    </row>
    <row r="17" spans="1:10">
      <c r="A17" s="15" t="s">
        <v>197</v>
      </c>
      <c r="B17" s="127" t="s">
        <v>198</v>
      </c>
      <c r="C17" s="16">
        <v>883</v>
      </c>
      <c r="D17" s="17" t="s">
        <v>10</v>
      </c>
      <c r="E17" s="17" t="s">
        <v>161</v>
      </c>
      <c r="F17" s="17" t="s">
        <v>193</v>
      </c>
      <c r="G17" s="17" t="s">
        <v>199</v>
      </c>
      <c r="H17" s="200">
        <f>70+39.6</f>
        <v>109.6</v>
      </c>
      <c r="I17" s="200">
        <v>38.844760000000001</v>
      </c>
      <c r="J17" s="199">
        <f>I17*100/H17</f>
        <v>35.442299270072994</v>
      </c>
    </row>
    <row r="18" spans="1:10" ht="48.75" customHeight="1">
      <c r="A18" s="59" t="s">
        <v>13</v>
      </c>
      <c r="B18" s="95" t="s">
        <v>112</v>
      </c>
      <c r="C18" s="56">
        <v>883</v>
      </c>
      <c r="D18" s="60" t="s">
        <v>14</v>
      </c>
      <c r="E18" s="61"/>
      <c r="F18" s="60"/>
      <c r="G18" s="62"/>
      <c r="H18" s="194">
        <f>H19</f>
        <v>4558.5</v>
      </c>
      <c r="I18" s="194">
        <f t="shared" ref="I18" si="3">I19</f>
        <v>336.02800000000002</v>
      </c>
      <c r="J18" s="130">
        <f>I18*100/H18</f>
        <v>7.3714599100581335</v>
      </c>
    </row>
    <row r="19" spans="1:10">
      <c r="A19" s="117" t="s">
        <v>15</v>
      </c>
      <c r="B19" s="96" t="s">
        <v>147</v>
      </c>
      <c r="C19" s="64" t="s">
        <v>148</v>
      </c>
      <c r="D19" s="64" t="s">
        <v>14</v>
      </c>
      <c r="E19" s="12" t="s">
        <v>162</v>
      </c>
      <c r="F19" s="12"/>
      <c r="G19" s="13"/>
      <c r="H19" s="131">
        <f t="shared" ref="H19:I19" si="4">H20+H25</f>
        <v>4558.5</v>
      </c>
      <c r="I19" s="131">
        <f t="shared" si="4"/>
        <v>336.02800000000002</v>
      </c>
      <c r="J19" s="198">
        <f t="shared" ref="J19" si="5">I19*100/H19</f>
        <v>7.3714599100581335</v>
      </c>
    </row>
    <row r="20" spans="1:10" ht="47.25">
      <c r="A20" s="118"/>
      <c r="B20" s="97" t="s">
        <v>110</v>
      </c>
      <c r="C20" s="17" t="s">
        <v>148</v>
      </c>
      <c r="D20" s="17" t="s">
        <v>14</v>
      </c>
      <c r="E20" s="17" t="s">
        <v>162</v>
      </c>
      <c r="F20" s="17" t="s">
        <v>111</v>
      </c>
      <c r="G20" s="18"/>
      <c r="H20" s="128">
        <f t="shared" ref="H20:I21" si="6">H21</f>
        <v>260</v>
      </c>
      <c r="I20" s="129">
        <f t="shared" si="6"/>
        <v>0</v>
      </c>
      <c r="J20" s="201">
        <f t="shared" ref="J20:J22" si="7">I20*100/H20</f>
        <v>0</v>
      </c>
    </row>
    <row r="21" spans="1:10">
      <c r="A21" s="118"/>
      <c r="B21" s="97" t="s">
        <v>131</v>
      </c>
      <c r="C21" s="16">
        <v>883</v>
      </c>
      <c r="D21" s="17" t="s">
        <v>14</v>
      </c>
      <c r="E21" s="17" t="s">
        <v>162</v>
      </c>
      <c r="F21" s="17" t="s">
        <v>130</v>
      </c>
      <c r="G21" s="18"/>
      <c r="H21" s="128">
        <f t="shared" si="6"/>
        <v>260</v>
      </c>
      <c r="I21" s="129">
        <f t="shared" si="6"/>
        <v>0</v>
      </c>
      <c r="J21" s="201">
        <f t="shared" si="7"/>
        <v>0</v>
      </c>
    </row>
    <row r="22" spans="1:10" ht="33" customHeight="1">
      <c r="A22" s="15"/>
      <c r="B22" s="126" t="s">
        <v>192</v>
      </c>
      <c r="C22" s="16">
        <v>883</v>
      </c>
      <c r="D22" s="17" t="s">
        <v>14</v>
      </c>
      <c r="E22" s="17" t="s">
        <v>162</v>
      </c>
      <c r="F22" s="17" t="s">
        <v>193</v>
      </c>
      <c r="G22" s="17"/>
      <c r="H22" s="128">
        <f>H23+H24</f>
        <v>260</v>
      </c>
      <c r="I22" s="129">
        <f>I23+I24</f>
        <v>0</v>
      </c>
      <c r="J22" s="201">
        <f t="shared" si="7"/>
        <v>0</v>
      </c>
    </row>
    <row r="23" spans="1:10">
      <c r="A23" s="15" t="s">
        <v>16</v>
      </c>
      <c r="B23" s="127" t="s">
        <v>195</v>
      </c>
      <c r="C23" s="16">
        <v>883</v>
      </c>
      <c r="D23" s="17" t="s">
        <v>14</v>
      </c>
      <c r="E23" s="17" t="s">
        <v>162</v>
      </c>
      <c r="F23" s="17" t="s">
        <v>193</v>
      </c>
      <c r="G23" s="17" t="s">
        <v>196</v>
      </c>
      <c r="H23" s="200">
        <v>200</v>
      </c>
      <c r="I23" s="201">
        <v>0</v>
      </c>
      <c r="J23" s="201">
        <f t="shared" ref="J23:J53" si="8">I23*100/H23</f>
        <v>0</v>
      </c>
    </row>
    <row r="24" spans="1:10">
      <c r="A24" s="15" t="s">
        <v>311</v>
      </c>
      <c r="B24" s="127" t="s">
        <v>198</v>
      </c>
      <c r="C24" s="16">
        <v>883</v>
      </c>
      <c r="D24" s="17" t="s">
        <v>14</v>
      </c>
      <c r="E24" s="17" t="s">
        <v>162</v>
      </c>
      <c r="F24" s="17" t="s">
        <v>193</v>
      </c>
      <c r="G24" s="17" t="s">
        <v>199</v>
      </c>
      <c r="H24" s="200">
        <v>60</v>
      </c>
      <c r="I24" s="201">
        <v>0</v>
      </c>
      <c r="J24" s="201">
        <f t="shared" si="8"/>
        <v>0</v>
      </c>
    </row>
    <row r="25" spans="1:10">
      <c r="A25" s="10" t="s">
        <v>142</v>
      </c>
      <c r="B25" s="96" t="s">
        <v>17</v>
      </c>
      <c r="C25" s="11">
        <v>883</v>
      </c>
      <c r="D25" s="12" t="s">
        <v>14</v>
      </c>
      <c r="E25" s="12" t="s">
        <v>163</v>
      </c>
      <c r="F25" s="12"/>
      <c r="G25" s="13"/>
      <c r="H25" s="131">
        <f>H26+H31+H44</f>
        <v>4298.5</v>
      </c>
      <c r="I25" s="131">
        <f>I26+I31+I44</f>
        <v>336.02800000000002</v>
      </c>
      <c r="J25" s="198">
        <f t="shared" si="8"/>
        <v>7.8173316273118534</v>
      </c>
    </row>
    <row r="26" spans="1:10" ht="47.25">
      <c r="A26" s="15"/>
      <c r="B26" s="97" t="s">
        <v>110</v>
      </c>
      <c r="C26" s="16">
        <v>883</v>
      </c>
      <c r="D26" s="17" t="s">
        <v>14</v>
      </c>
      <c r="E26" s="17" t="s">
        <v>163</v>
      </c>
      <c r="F26" s="17" t="s">
        <v>111</v>
      </c>
      <c r="G26" s="18"/>
      <c r="H26" s="128">
        <f t="shared" ref="H26:I27" si="9">H27</f>
        <v>1489.1</v>
      </c>
      <c r="I26" s="135">
        <f t="shared" si="9"/>
        <v>262.62556000000001</v>
      </c>
      <c r="J26" s="199">
        <f t="shared" si="8"/>
        <v>17.636529447317173</v>
      </c>
    </row>
    <row r="27" spans="1:10">
      <c r="A27" s="15"/>
      <c r="B27" s="97" t="s">
        <v>131</v>
      </c>
      <c r="C27" s="16">
        <v>883</v>
      </c>
      <c r="D27" s="17" t="s">
        <v>14</v>
      </c>
      <c r="E27" s="17" t="s">
        <v>163</v>
      </c>
      <c r="F27" s="17" t="s">
        <v>130</v>
      </c>
      <c r="G27" s="18"/>
      <c r="H27" s="128">
        <f>H28</f>
        <v>1489.1</v>
      </c>
      <c r="I27" s="135">
        <f t="shared" si="9"/>
        <v>262.62556000000001</v>
      </c>
      <c r="J27" s="199">
        <f t="shared" si="8"/>
        <v>17.636529447317173</v>
      </c>
    </row>
    <row r="28" spans="1:10" ht="33" customHeight="1">
      <c r="A28" s="15"/>
      <c r="B28" s="126" t="s">
        <v>192</v>
      </c>
      <c r="C28" s="16">
        <v>883</v>
      </c>
      <c r="D28" s="17" t="s">
        <v>14</v>
      </c>
      <c r="E28" s="17" t="s">
        <v>163</v>
      </c>
      <c r="F28" s="17" t="s">
        <v>193</v>
      </c>
      <c r="G28" s="17"/>
      <c r="H28" s="128">
        <f>H29+H30</f>
        <v>1489.1</v>
      </c>
      <c r="I28" s="135">
        <f>I29+I30</f>
        <v>262.62556000000001</v>
      </c>
      <c r="J28" s="199">
        <f t="shared" si="8"/>
        <v>17.636529447317173</v>
      </c>
    </row>
    <row r="29" spans="1:10">
      <c r="A29" s="15" t="s">
        <v>202</v>
      </c>
      <c r="B29" s="127" t="s">
        <v>195</v>
      </c>
      <c r="C29" s="16">
        <v>883</v>
      </c>
      <c r="D29" s="17" t="s">
        <v>14</v>
      </c>
      <c r="E29" s="17" t="s">
        <v>163</v>
      </c>
      <c r="F29" s="17" t="s">
        <v>193</v>
      </c>
      <c r="G29" s="17" t="s">
        <v>196</v>
      </c>
      <c r="H29" s="200">
        <f>1280-137.4</f>
        <v>1142.5999999999999</v>
      </c>
      <c r="I29" s="199">
        <v>208.20394999999999</v>
      </c>
      <c r="J29" s="199">
        <f t="shared" si="8"/>
        <v>18.221945562751621</v>
      </c>
    </row>
    <row r="30" spans="1:10">
      <c r="A30" s="15" t="s">
        <v>203</v>
      </c>
      <c r="B30" s="127" t="s">
        <v>198</v>
      </c>
      <c r="C30" s="16">
        <v>883</v>
      </c>
      <c r="D30" s="17" t="s">
        <v>14</v>
      </c>
      <c r="E30" s="17" t="s">
        <v>163</v>
      </c>
      <c r="F30" s="17" t="s">
        <v>193</v>
      </c>
      <c r="G30" s="17" t="s">
        <v>199</v>
      </c>
      <c r="H30" s="200">
        <f>386.1-39.6</f>
        <v>346.5</v>
      </c>
      <c r="I30" s="199">
        <v>54.421610000000001</v>
      </c>
      <c r="J30" s="199">
        <f t="shared" si="8"/>
        <v>15.706092352092352</v>
      </c>
    </row>
    <row r="31" spans="1:10">
      <c r="A31" s="15"/>
      <c r="B31" s="97" t="s">
        <v>113</v>
      </c>
      <c r="C31" s="16">
        <v>883</v>
      </c>
      <c r="D31" s="17" t="s">
        <v>14</v>
      </c>
      <c r="E31" s="17" t="s">
        <v>163</v>
      </c>
      <c r="F31" s="17" t="s">
        <v>114</v>
      </c>
      <c r="G31" s="18"/>
      <c r="H31" s="128">
        <f t="shared" ref="H31:I31" si="10">H32</f>
        <v>2806.9</v>
      </c>
      <c r="I31" s="128">
        <f t="shared" si="10"/>
        <v>73.402439999999999</v>
      </c>
      <c r="J31" s="199">
        <f t="shared" si="8"/>
        <v>2.6150714311161778</v>
      </c>
    </row>
    <row r="32" spans="1:10" ht="33" customHeight="1">
      <c r="A32" s="15"/>
      <c r="B32" s="97" t="s">
        <v>133</v>
      </c>
      <c r="C32" s="16">
        <v>883</v>
      </c>
      <c r="D32" s="17" t="s">
        <v>14</v>
      </c>
      <c r="E32" s="17" t="s">
        <v>163</v>
      </c>
      <c r="F32" s="17" t="s">
        <v>132</v>
      </c>
      <c r="G32" s="18"/>
      <c r="H32" s="128">
        <f>H33+H37</f>
        <v>2806.9</v>
      </c>
      <c r="I32" s="135">
        <f>I33+I37</f>
        <v>73.402439999999999</v>
      </c>
      <c r="J32" s="199">
        <f t="shared" si="8"/>
        <v>2.6150714311161778</v>
      </c>
    </row>
    <row r="33" spans="1:10" ht="33" customHeight="1">
      <c r="A33" s="15"/>
      <c r="B33" s="126" t="s">
        <v>204</v>
      </c>
      <c r="C33" s="16">
        <v>883</v>
      </c>
      <c r="D33" s="17" t="s">
        <v>14</v>
      </c>
      <c r="E33" s="17" t="s">
        <v>163</v>
      </c>
      <c r="F33" s="17" t="s">
        <v>205</v>
      </c>
      <c r="G33" s="17"/>
      <c r="H33" s="128">
        <f>SUM(H34:H36)</f>
        <v>136</v>
      </c>
      <c r="I33" s="128">
        <f>SUM(I34:I36)</f>
        <v>21.6</v>
      </c>
      <c r="J33" s="199">
        <f t="shared" si="8"/>
        <v>15.882352941176471</v>
      </c>
    </row>
    <row r="34" spans="1:10">
      <c r="A34" s="15" t="s">
        <v>312</v>
      </c>
      <c r="B34" s="127" t="s">
        <v>212</v>
      </c>
      <c r="C34" s="16">
        <v>883</v>
      </c>
      <c r="D34" s="17" t="s">
        <v>14</v>
      </c>
      <c r="E34" s="17" t="s">
        <v>163</v>
      </c>
      <c r="F34" s="17" t="s">
        <v>205</v>
      </c>
      <c r="G34" s="17" t="s">
        <v>213</v>
      </c>
      <c r="H34" s="200">
        <f>12+6.6</f>
        <v>18.600000000000001</v>
      </c>
      <c r="I34" s="202">
        <v>18.600000000000001</v>
      </c>
      <c r="J34" s="199">
        <f t="shared" si="8"/>
        <v>100</v>
      </c>
    </row>
    <row r="35" spans="1:10">
      <c r="A35" s="15" t="s">
        <v>313</v>
      </c>
      <c r="B35" s="133" t="s">
        <v>200</v>
      </c>
      <c r="C35" s="16">
        <v>883</v>
      </c>
      <c r="D35" s="17" t="s">
        <v>14</v>
      </c>
      <c r="E35" s="17" t="s">
        <v>163</v>
      </c>
      <c r="F35" s="17" t="s">
        <v>205</v>
      </c>
      <c r="G35" s="17" t="s">
        <v>201</v>
      </c>
      <c r="H35" s="200">
        <v>4</v>
      </c>
      <c r="I35" s="200">
        <v>3</v>
      </c>
      <c r="J35" s="199">
        <f t="shared" si="8"/>
        <v>75</v>
      </c>
    </row>
    <row r="36" spans="1:10">
      <c r="A36" s="15" t="s">
        <v>314</v>
      </c>
      <c r="B36" s="127" t="s">
        <v>210</v>
      </c>
      <c r="C36" s="16">
        <v>883</v>
      </c>
      <c r="D36" s="17" t="s">
        <v>14</v>
      </c>
      <c r="E36" s="17" t="s">
        <v>163</v>
      </c>
      <c r="F36" s="17" t="s">
        <v>205</v>
      </c>
      <c r="G36" s="17" t="s">
        <v>211</v>
      </c>
      <c r="H36" s="128">
        <f>120-6.6</f>
        <v>113.4</v>
      </c>
      <c r="I36" s="129">
        <v>0</v>
      </c>
      <c r="J36" s="201">
        <f t="shared" si="8"/>
        <v>0</v>
      </c>
    </row>
    <row r="37" spans="1:10" ht="33" customHeight="1">
      <c r="A37" s="15"/>
      <c r="B37" s="126" t="s">
        <v>206</v>
      </c>
      <c r="C37" s="16">
        <v>883</v>
      </c>
      <c r="D37" s="17" t="s">
        <v>14</v>
      </c>
      <c r="E37" s="17" t="s">
        <v>163</v>
      </c>
      <c r="F37" s="17" t="s">
        <v>207</v>
      </c>
      <c r="G37" s="17"/>
      <c r="H37" s="128">
        <f t="shared" ref="H37:I37" si="11">SUM(H38:H43)</f>
        <v>2670.9</v>
      </c>
      <c r="I37" s="128">
        <f t="shared" si="11"/>
        <v>51.802439999999997</v>
      </c>
      <c r="J37" s="199">
        <f>I37*100/H37</f>
        <v>1.9395125238683588</v>
      </c>
    </row>
    <row r="38" spans="1:10">
      <c r="A38" s="15" t="s">
        <v>315</v>
      </c>
      <c r="B38" s="127" t="s">
        <v>212</v>
      </c>
      <c r="C38" s="16">
        <v>883</v>
      </c>
      <c r="D38" s="17" t="s">
        <v>14</v>
      </c>
      <c r="E38" s="17" t="s">
        <v>163</v>
      </c>
      <c r="F38" s="17" t="s">
        <v>207</v>
      </c>
      <c r="G38" s="17" t="s">
        <v>213</v>
      </c>
      <c r="H38" s="128">
        <v>24.2</v>
      </c>
      <c r="I38" s="149">
        <v>0</v>
      </c>
      <c r="J38" s="201">
        <f t="shared" si="8"/>
        <v>0</v>
      </c>
    </row>
    <row r="39" spans="1:10">
      <c r="A39" s="15" t="s">
        <v>316</v>
      </c>
      <c r="B39" s="133" t="s">
        <v>208</v>
      </c>
      <c r="C39" s="16">
        <v>883</v>
      </c>
      <c r="D39" s="17" t="s">
        <v>14</v>
      </c>
      <c r="E39" s="17" t="s">
        <v>163</v>
      </c>
      <c r="F39" s="17" t="s">
        <v>207</v>
      </c>
      <c r="G39" s="17" t="s">
        <v>209</v>
      </c>
      <c r="H39" s="128">
        <v>53.5</v>
      </c>
      <c r="I39" s="129">
        <v>0</v>
      </c>
      <c r="J39" s="201">
        <f t="shared" si="8"/>
        <v>0</v>
      </c>
    </row>
    <row r="40" spans="1:10">
      <c r="A40" s="15" t="s">
        <v>317</v>
      </c>
      <c r="B40" s="127" t="s">
        <v>216</v>
      </c>
      <c r="C40" s="16">
        <v>883</v>
      </c>
      <c r="D40" s="17" t="s">
        <v>14</v>
      </c>
      <c r="E40" s="17" t="s">
        <v>163</v>
      </c>
      <c r="F40" s="17" t="s">
        <v>207</v>
      </c>
      <c r="G40" s="17" t="s">
        <v>217</v>
      </c>
      <c r="H40" s="134">
        <v>35.5</v>
      </c>
      <c r="I40" s="129">
        <v>0</v>
      </c>
      <c r="J40" s="201">
        <f t="shared" si="8"/>
        <v>0</v>
      </c>
    </row>
    <row r="41" spans="1:10">
      <c r="A41" s="15" t="s">
        <v>318</v>
      </c>
      <c r="B41" s="127" t="s">
        <v>200</v>
      </c>
      <c r="C41" s="16">
        <v>883</v>
      </c>
      <c r="D41" s="17" t="s">
        <v>14</v>
      </c>
      <c r="E41" s="17" t="s">
        <v>163</v>
      </c>
      <c r="F41" s="17" t="s">
        <v>207</v>
      </c>
      <c r="G41" s="17" t="s">
        <v>201</v>
      </c>
      <c r="H41" s="128">
        <v>92.2</v>
      </c>
      <c r="I41" s="129">
        <v>0</v>
      </c>
      <c r="J41" s="201">
        <f t="shared" si="8"/>
        <v>0</v>
      </c>
    </row>
    <row r="42" spans="1:10">
      <c r="A42" s="15" t="s">
        <v>319</v>
      </c>
      <c r="B42" s="127" t="s">
        <v>218</v>
      </c>
      <c r="C42" s="16">
        <v>883</v>
      </c>
      <c r="D42" s="17" t="s">
        <v>14</v>
      </c>
      <c r="E42" s="17" t="s">
        <v>163</v>
      </c>
      <c r="F42" s="17" t="s">
        <v>207</v>
      </c>
      <c r="G42" s="17" t="s">
        <v>26</v>
      </c>
      <c r="H42" s="171">
        <v>2162.5</v>
      </c>
      <c r="I42" s="134">
        <v>27.99</v>
      </c>
      <c r="J42" s="199">
        <f t="shared" si="8"/>
        <v>1.2943352601156068</v>
      </c>
    </row>
    <row r="43" spans="1:10">
      <c r="A43" s="15" t="s">
        <v>320</v>
      </c>
      <c r="B43" s="127" t="s">
        <v>210</v>
      </c>
      <c r="C43" s="16">
        <v>883</v>
      </c>
      <c r="D43" s="17" t="s">
        <v>14</v>
      </c>
      <c r="E43" s="17" t="s">
        <v>163</v>
      </c>
      <c r="F43" s="17" t="s">
        <v>207</v>
      </c>
      <c r="G43" s="17" t="s">
        <v>211</v>
      </c>
      <c r="H43" s="128">
        <f>423-120</f>
        <v>303</v>
      </c>
      <c r="I43" s="134">
        <v>23.812439999999999</v>
      </c>
      <c r="J43" s="199">
        <f t="shared" si="8"/>
        <v>7.8588910891089094</v>
      </c>
    </row>
    <row r="44" spans="1:10">
      <c r="A44" s="15"/>
      <c r="B44" s="97" t="s">
        <v>117</v>
      </c>
      <c r="C44" s="16">
        <v>883</v>
      </c>
      <c r="D44" s="17" t="s">
        <v>14</v>
      </c>
      <c r="E44" s="17" t="s">
        <v>163</v>
      </c>
      <c r="F44" s="17" t="s">
        <v>118</v>
      </c>
      <c r="G44" s="18"/>
      <c r="H44" s="128">
        <f t="shared" ref="H44:I46" si="12">H45</f>
        <v>2.5</v>
      </c>
      <c r="I44" s="129">
        <f t="shared" si="12"/>
        <v>0</v>
      </c>
      <c r="J44" s="201">
        <f t="shared" si="8"/>
        <v>0</v>
      </c>
    </row>
    <row r="45" spans="1:10">
      <c r="A45" s="15"/>
      <c r="B45" s="97" t="s">
        <v>136</v>
      </c>
      <c r="C45" s="16">
        <v>883</v>
      </c>
      <c r="D45" s="17" t="s">
        <v>14</v>
      </c>
      <c r="E45" s="17" t="s">
        <v>163</v>
      </c>
      <c r="F45" s="17" t="s">
        <v>135</v>
      </c>
      <c r="G45" s="18"/>
      <c r="H45" s="128">
        <f t="shared" si="12"/>
        <v>2.5</v>
      </c>
      <c r="I45" s="129">
        <f t="shared" si="12"/>
        <v>0</v>
      </c>
      <c r="J45" s="201">
        <f t="shared" si="8"/>
        <v>0</v>
      </c>
    </row>
    <row r="46" spans="1:10" ht="18.75" customHeight="1">
      <c r="A46" s="15"/>
      <c r="B46" s="126" t="s">
        <v>281</v>
      </c>
      <c r="C46" s="16">
        <v>883</v>
      </c>
      <c r="D46" s="17" t="s">
        <v>14</v>
      </c>
      <c r="E46" s="17" t="s">
        <v>163</v>
      </c>
      <c r="F46" s="17" t="s">
        <v>232</v>
      </c>
      <c r="G46" s="17"/>
      <c r="H46" s="128">
        <f t="shared" si="12"/>
        <v>2.5</v>
      </c>
      <c r="I46" s="129">
        <f t="shared" si="12"/>
        <v>0</v>
      </c>
      <c r="J46" s="201">
        <f t="shared" si="8"/>
        <v>0</v>
      </c>
    </row>
    <row r="47" spans="1:10">
      <c r="A47" s="15" t="s">
        <v>321</v>
      </c>
      <c r="B47" s="133" t="s">
        <v>229</v>
      </c>
      <c r="C47" s="16">
        <v>883</v>
      </c>
      <c r="D47" s="17" t="s">
        <v>14</v>
      </c>
      <c r="E47" s="17" t="s">
        <v>163</v>
      </c>
      <c r="F47" s="17" t="s">
        <v>232</v>
      </c>
      <c r="G47" s="17" t="s">
        <v>230</v>
      </c>
      <c r="H47" s="128">
        <v>2.5</v>
      </c>
      <c r="I47" s="129">
        <v>0</v>
      </c>
      <c r="J47" s="201">
        <f t="shared" si="8"/>
        <v>0</v>
      </c>
    </row>
    <row r="48" spans="1:10" s="167" customFormat="1">
      <c r="A48" s="55" t="s">
        <v>18</v>
      </c>
      <c r="B48" s="163" t="s">
        <v>120</v>
      </c>
      <c r="C48" s="164">
        <v>883</v>
      </c>
      <c r="D48" s="165" t="s">
        <v>19</v>
      </c>
      <c r="E48" s="165"/>
      <c r="F48" s="165"/>
      <c r="G48" s="166"/>
      <c r="H48" s="203">
        <f t="shared" ref="H48:I52" si="13">H49</f>
        <v>18.8</v>
      </c>
      <c r="I48" s="203">
        <f t="shared" si="13"/>
        <v>18</v>
      </c>
      <c r="J48" s="130">
        <f>I48*100/H48</f>
        <v>95.744680851063819</v>
      </c>
    </row>
    <row r="49" spans="1:10" s="5" customFormat="1" ht="31.5">
      <c r="A49" s="10" t="s">
        <v>30</v>
      </c>
      <c r="B49" s="96" t="s">
        <v>123</v>
      </c>
      <c r="C49" s="11">
        <v>883</v>
      </c>
      <c r="D49" s="12" t="s">
        <v>19</v>
      </c>
      <c r="E49" s="121" t="s">
        <v>173</v>
      </c>
      <c r="F49" s="12"/>
      <c r="G49" s="13"/>
      <c r="H49" s="131">
        <f t="shared" si="13"/>
        <v>18.8</v>
      </c>
      <c r="I49" s="131">
        <f t="shared" si="13"/>
        <v>18</v>
      </c>
      <c r="J49" s="198">
        <f t="shared" si="8"/>
        <v>95.744680851063819</v>
      </c>
    </row>
    <row r="50" spans="1:10" s="5" customFormat="1">
      <c r="A50" s="15"/>
      <c r="B50" s="97" t="s">
        <v>117</v>
      </c>
      <c r="C50" s="16">
        <v>883</v>
      </c>
      <c r="D50" s="17" t="s">
        <v>19</v>
      </c>
      <c r="E50" s="122" t="s">
        <v>173</v>
      </c>
      <c r="F50" s="17" t="s">
        <v>118</v>
      </c>
      <c r="G50" s="18"/>
      <c r="H50" s="128">
        <f t="shared" si="13"/>
        <v>18.8</v>
      </c>
      <c r="I50" s="128">
        <f t="shared" si="13"/>
        <v>18</v>
      </c>
      <c r="J50" s="199">
        <f t="shared" si="8"/>
        <v>95.744680851063819</v>
      </c>
    </row>
    <row r="51" spans="1:10" s="5" customFormat="1">
      <c r="A51" s="15"/>
      <c r="B51" s="97" t="s">
        <v>136</v>
      </c>
      <c r="C51" s="16">
        <v>883</v>
      </c>
      <c r="D51" s="17" t="s">
        <v>19</v>
      </c>
      <c r="E51" s="122" t="s">
        <v>173</v>
      </c>
      <c r="F51" s="17" t="s">
        <v>135</v>
      </c>
      <c r="G51" s="18"/>
      <c r="H51" s="128">
        <f t="shared" si="13"/>
        <v>18.8</v>
      </c>
      <c r="I51" s="128">
        <f t="shared" si="13"/>
        <v>18</v>
      </c>
      <c r="J51" s="199">
        <f t="shared" si="8"/>
        <v>95.744680851063819</v>
      </c>
    </row>
    <row r="52" spans="1:10" s="5" customFormat="1">
      <c r="A52" s="15"/>
      <c r="B52" s="126" t="s">
        <v>231</v>
      </c>
      <c r="C52" s="16">
        <v>883</v>
      </c>
      <c r="D52" s="17" t="s">
        <v>19</v>
      </c>
      <c r="E52" s="122" t="s">
        <v>173</v>
      </c>
      <c r="F52" s="17" t="s">
        <v>278</v>
      </c>
      <c r="G52" s="17"/>
      <c r="H52" s="128">
        <f t="shared" si="13"/>
        <v>18.8</v>
      </c>
      <c r="I52" s="128">
        <f t="shared" si="13"/>
        <v>18</v>
      </c>
      <c r="J52" s="199">
        <f t="shared" si="8"/>
        <v>95.744680851063819</v>
      </c>
    </row>
    <row r="53" spans="1:10" s="5" customFormat="1">
      <c r="A53" s="15" t="s">
        <v>20</v>
      </c>
      <c r="B53" s="133" t="s">
        <v>229</v>
      </c>
      <c r="C53" s="16">
        <v>883</v>
      </c>
      <c r="D53" s="17" t="s">
        <v>19</v>
      </c>
      <c r="E53" s="122" t="s">
        <v>173</v>
      </c>
      <c r="F53" s="17" t="s">
        <v>278</v>
      </c>
      <c r="G53" s="17" t="s">
        <v>230</v>
      </c>
      <c r="H53" s="128">
        <v>18.8</v>
      </c>
      <c r="I53" s="128">
        <v>18</v>
      </c>
      <c r="J53" s="199">
        <f t="shared" si="8"/>
        <v>95.744680851063819</v>
      </c>
    </row>
    <row r="54" spans="1:10" ht="19.5" customHeight="1">
      <c r="A54" s="69" t="s">
        <v>21</v>
      </c>
      <c r="B54" s="98" t="s">
        <v>115</v>
      </c>
      <c r="C54" s="70">
        <v>980</v>
      </c>
      <c r="D54" s="71"/>
      <c r="E54" s="71"/>
      <c r="F54" s="71"/>
      <c r="G54" s="72"/>
      <c r="H54" s="137">
        <f>H55+H107+H114+H121+H128+H164+H183+H215+H222</f>
        <v>28859.799999999996</v>
      </c>
      <c r="I54" s="137">
        <f>I55+I107+I114+I121+I128+I164+I183+I215+I222</f>
        <v>17464.054709999997</v>
      </c>
      <c r="J54" s="137">
        <f>I54*100/H54</f>
        <v>60.513429441645471</v>
      </c>
    </row>
    <row r="55" spans="1:10" ht="19.5" customHeight="1">
      <c r="A55" s="53" t="s">
        <v>5</v>
      </c>
      <c r="B55" s="99" t="s">
        <v>6</v>
      </c>
      <c r="C55" s="40">
        <v>980</v>
      </c>
      <c r="D55" s="41" t="s">
        <v>7</v>
      </c>
      <c r="E55" s="41"/>
      <c r="F55" s="41"/>
      <c r="G55" s="42"/>
      <c r="H55" s="138">
        <f>H56+H102</f>
        <v>14054.8</v>
      </c>
      <c r="I55" s="138">
        <f>I56+I102</f>
        <v>5423.8109200000008</v>
      </c>
      <c r="J55" s="138">
        <f>I55*100/H55</f>
        <v>38.59045251444347</v>
      </c>
    </row>
    <row r="56" spans="1:10" ht="48.75" customHeight="1">
      <c r="A56" s="65" t="s">
        <v>8</v>
      </c>
      <c r="B56" s="100" t="s">
        <v>116</v>
      </c>
      <c r="C56" s="73">
        <v>980</v>
      </c>
      <c r="D56" s="74" t="s">
        <v>22</v>
      </c>
      <c r="E56" s="74"/>
      <c r="F56" s="74"/>
      <c r="G56" s="75"/>
      <c r="H56" s="143">
        <f>H57+H63+H92+H97</f>
        <v>13234.8</v>
      </c>
      <c r="I56" s="143">
        <f>I57+I63+I92+I97</f>
        <v>5423.8109200000008</v>
      </c>
      <c r="J56" s="143">
        <f>I56*100/H56</f>
        <v>40.981434702451118</v>
      </c>
    </row>
    <row r="57" spans="1:10" ht="19.5" customHeight="1">
      <c r="A57" s="10" t="s">
        <v>11</v>
      </c>
      <c r="B57" s="96" t="s">
        <v>23</v>
      </c>
      <c r="C57" s="11">
        <v>980</v>
      </c>
      <c r="D57" s="12" t="s">
        <v>22</v>
      </c>
      <c r="E57" s="12" t="s">
        <v>164</v>
      </c>
      <c r="F57" s="12"/>
      <c r="G57" s="13"/>
      <c r="H57" s="131">
        <f t="shared" ref="H57:I59" si="14">H58</f>
        <v>490.4</v>
      </c>
      <c r="I57" s="131">
        <f t="shared" si="14"/>
        <v>239.04426999999998</v>
      </c>
      <c r="J57" s="198">
        <f t="shared" ref="J57" si="15">I57*100/H57</f>
        <v>48.744753262642739</v>
      </c>
    </row>
    <row r="58" spans="1:10" ht="47.25">
      <c r="A58" s="15"/>
      <c r="B58" s="97" t="s">
        <v>110</v>
      </c>
      <c r="C58" s="16">
        <v>980</v>
      </c>
      <c r="D58" s="17" t="s">
        <v>22</v>
      </c>
      <c r="E58" s="17" t="s">
        <v>164</v>
      </c>
      <c r="F58" s="17" t="s">
        <v>111</v>
      </c>
      <c r="G58" s="18"/>
      <c r="H58" s="128">
        <f t="shared" si="14"/>
        <v>490.4</v>
      </c>
      <c r="I58" s="128">
        <f t="shared" si="14"/>
        <v>239.04426999999998</v>
      </c>
      <c r="J58" s="199">
        <f t="shared" ref="J58:J101" si="16">I58*100/H58</f>
        <v>48.744753262642739</v>
      </c>
    </row>
    <row r="59" spans="1:10">
      <c r="A59" s="15"/>
      <c r="B59" s="97" t="s">
        <v>131</v>
      </c>
      <c r="C59" s="16">
        <v>980</v>
      </c>
      <c r="D59" s="17" t="s">
        <v>22</v>
      </c>
      <c r="E59" s="17" t="s">
        <v>164</v>
      </c>
      <c r="F59" s="17" t="s">
        <v>130</v>
      </c>
      <c r="G59" s="18"/>
      <c r="H59" s="128">
        <f t="shared" si="14"/>
        <v>490.4</v>
      </c>
      <c r="I59" s="128">
        <f t="shared" si="14"/>
        <v>239.04426999999998</v>
      </c>
      <c r="J59" s="199">
        <f t="shared" si="16"/>
        <v>48.744753262642739</v>
      </c>
    </row>
    <row r="60" spans="1:10" ht="32.25" customHeight="1">
      <c r="A60" s="15"/>
      <c r="B60" s="126" t="s">
        <v>192</v>
      </c>
      <c r="C60" s="16">
        <v>980</v>
      </c>
      <c r="D60" s="17" t="s">
        <v>22</v>
      </c>
      <c r="E60" s="17" t="s">
        <v>164</v>
      </c>
      <c r="F60" s="17" t="s">
        <v>193</v>
      </c>
      <c r="G60" s="17"/>
      <c r="H60" s="128">
        <f>H61+H62</f>
        <v>490.4</v>
      </c>
      <c r="I60" s="128">
        <f>I61+I62</f>
        <v>239.04426999999998</v>
      </c>
      <c r="J60" s="199">
        <f t="shared" si="16"/>
        <v>48.744753262642739</v>
      </c>
    </row>
    <row r="61" spans="1:10">
      <c r="A61" s="15" t="s">
        <v>194</v>
      </c>
      <c r="B61" s="127" t="s">
        <v>195</v>
      </c>
      <c r="C61" s="16">
        <v>980</v>
      </c>
      <c r="D61" s="17" t="s">
        <v>22</v>
      </c>
      <c r="E61" s="17" t="s">
        <v>164</v>
      </c>
      <c r="F61" s="17" t="s">
        <v>193</v>
      </c>
      <c r="G61" s="17" t="s">
        <v>196</v>
      </c>
      <c r="H61" s="128">
        <f>238.4+138</f>
        <v>376.4</v>
      </c>
      <c r="I61" s="128">
        <v>196.5</v>
      </c>
      <c r="J61" s="199">
        <f t="shared" si="16"/>
        <v>52.205100956429334</v>
      </c>
    </row>
    <row r="62" spans="1:10">
      <c r="A62" s="15" t="s">
        <v>197</v>
      </c>
      <c r="B62" s="127" t="s">
        <v>198</v>
      </c>
      <c r="C62" s="16">
        <v>980</v>
      </c>
      <c r="D62" s="17" t="s">
        <v>22</v>
      </c>
      <c r="E62" s="17" t="s">
        <v>164</v>
      </c>
      <c r="F62" s="17" t="s">
        <v>193</v>
      </c>
      <c r="G62" s="17" t="s">
        <v>199</v>
      </c>
      <c r="H62" s="128">
        <f>72+42</f>
        <v>114</v>
      </c>
      <c r="I62" s="128">
        <v>42.544269999999997</v>
      </c>
      <c r="J62" s="199">
        <f t="shared" si="16"/>
        <v>37.319535087719295</v>
      </c>
    </row>
    <row r="63" spans="1:10" ht="34.5" customHeight="1">
      <c r="A63" s="10" t="s">
        <v>24</v>
      </c>
      <c r="B63" s="96" t="s">
        <v>25</v>
      </c>
      <c r="C63" s="11">
        <v>980</v>
      </c>
      <c r="D63" s="12" t="s">
        <v>22</v>
      </c>
      <c r="E63" s="12" t="s">
        <v>165</v>
      </c>
      <c r="F63" s="12"/>
      <c r="G63" s="13"/>
      <c r="H63" s="131">
        <f>H64+H71+H86</f>
        <v>11073.4</v>
      </c>
      <c r="I63" s="131">
        <f>I64+I71+I86</f>
        <v>5089.2793300000003</v>
      </c>
      <c r="J63" s="198">
        <f t="shared" si="16"/>
        <v>45.959500514747056</v>
      </c>
    </row>
    <row r="64" spans="1:10" ht="47.25">
      <c r="A64" s="15"/>
      <c r="B64" s="97" t="s">
        <v>110</v>
      </c>
      <c r="C64" s="16">
        <v>980</v>
      </c>
      <c r="D64" s="17" t="s">
        <v>22</v>
      </c>
      <c r="E64" s="17" t="s">
        <v>165</v>
      </c>
      <c r="F64" s="17" t="s">
        <v>111</v>
      </c>
      <c r="G64" s="18"/>
      <c r="H64" s="128">
        <f t="shared" ref="H64:I64" si="17">H65</f>
        <v>7235.2</v>
      </c>
      <c r="I64" s="128">
        <f t="shared" si="17"/>
        <v>4302.24917</v>
      </c>
      <c r="J64" s="199">
        <f t="shared" si="16"/>
        <v>59.462753897611677</v>
      </c>
    </row>
    <row r="65" spans="1:10">
      <c r="A65" s="15"/>
      <c r="B65" s="97" t="s">
        <v>131</v>
      </c>
      <c r="C65" s="16">
        <v>980</v>
      </c>
      <c r="D65" s="17" t="s">
        <v>22</v>
      </c>
      <c r="E65" s="17" t="s">
        <v>165</v>
      </c>
      <c r="F65" s="17" t="s">
        <v>130</v>
      </c>
      <c r="G65" s="18"/>
      <c r="H65" s="128">
        <f t="shared" ref="H65:I65" si="18">H66+H69</f>
        <v>7235.2</v>
      </c>
      <c r="I65" s="128">
        <f t="shared" si="18"/>
        <v>4302.24917</v>
      </c>
      <c r="J65" s="199">
        <f t="shared" si="16"/>
        <v>59.462753897611677</v>
      </c>
    </row>
    <row r="66" spans="1:10" ht="31.5">
      <c r="A66" s="15"/>
      <c r="B66" s="126" t="s">
        <v>242</v>
      </c>
      <c r="C66" s="16">
        <v>980</v>
      </c>
      <c r="D66" s="17" t="s">
        <v>22</v>
      </c>
      <c r="E66" s="17" t="s">
        <v>165</v>
      </c>
      <c r="F66" s="17" t="s">
        <v>193</v>
      </c>
      <c r="G66" s="17"/>
      <c r="H66" s="128">
        <f>H67+H68</f>
        <v>7235</v>
      </c>
      <c r="I66" s="128">
        <f>I67+I68</f>
        <v>4302.1491699999997</v>
      </c>
      <c r="J66" s="199">
        <f t="shared" si="16"/>
        <v>59.463015480304072</v>
      </c>
    </row>
    <row r="67" spans="1:10">
      <c r="A67" s="15" t="s">
        <v>219</v>
      </c>
      <c r="B67" s="127" t="s">
        <v>195</v>
      </c>
      <c r="C67" s="16">
        <v>980</v>
      </c>
      <c r="D67" s="17" t="s">
        <v>22</v>
      </c>
      <c r="E67" s="17" t="s">
        <v>165</v>
      </c>
      <c r="F67" s="17" t="s">
        <v>193</v>
      </c>
      <c r="G67" s="17" t="s">
        <v>196</v>
      </c>
      <c r="H67" s="128">
        <f>5695-138</f>
        <v>5557</v>
      </c>
      <c r="I67" s="128">
        <v>3374.2333699999999</v>
      </c>
      <c r="J67" s="199">
        <f t="shared" si="16"/>
        <v>60.72041335252834</v>
      </c>
    </row>
    <row r="68" spans="1:10">
      <c r="A68" s="15" t="s">
        <v>220</v>
      </c>
      <c r="B68" s="127" t="s">
        <v>198</v>
      </c>
      <c r="C68" s="16">
        <v>980</v>
      </c>
      <c r="D68" s="17" t="s">
        <v>22</v>
      </c>
      <c r="E68" s="17" t="s">
        <v>165</v>
      </c>
      <c r="F68" s="17" t="s">
        <v>193</v>
      </c>
      <c r="G68" s="17" t="s">
        <v>199</v>
      </c>
      <c r="H68" s="128">
        <f>1720-42</f>
        <v>1678</v>
      </c>
      <c r="I68" s="128">
        <v>927.91579999999999</v>
      </c>
      <c r="J68" s="199">
        <f t="shared" si="16"/>
        <v>55.29891537544696</v>
      </c>
    </row>
    <row r="69" spans="1:10" ht="31.5">
      <c r="A69" s="15"/>
      <c r="B69" s="133" t="s">
        <v>240</v>
      </c>
      <c r="C69" s="16">
        <v>980</v>
      </c>
      <c r="D69" s="17" t="s">
        <v>22</v>
      </c>
      <c r="E69" s="17" t="s">
        <v>165</v>
      </c>
      <c r="F69" s="17" t="s">
        <v>238</v>
      </c>
      <c r="G69" s="17"/>
      <c r="H69" s="128">
        <f>H70</f>
        <v>0.2</v>
      </c>
      <c r="I69" s="128">
        <f t="shared" ref="I69" si="19">I70</f>
        <v>0.1</v>
      </c>
      <c r="J69" s="199">
        <f t="shared" si="16"/>
        <v>50</v>
      </c>
    </row>
    <row r="70" spans="1:10">
      <c r="A70" s="15" t="s">
        <v>245</v>
      </c>
      <c r="B70" s="127" t="s">
        <v>241</v>
      </c>
      <c r="C70" s="16">
        <v>980</v>
      </c>
      <c r="D70" s="17" t="s">
        <v>22</v>
      </c>
      <c r="E70" s="17" t="s">
        <v>165</v>
      </c>
      <c r="F70" s="17" t="s">
        <v>238</v>
      </c>
      <c r="G70" s="17" t="s">
        <v>239</v>
      </c>
      <c r="H70" s="128">
        <v>0.2</v>
      </c>
      <c r="I70" s="128">
        <v>0.1</v>
      </c>
      <c r="J70" s="199">
        <f t="shared" si="16"/>
        <v>50</v>
      </c>
    </row>
    <row r="71" spans="1:10">
      <c r="A71" s="15"/>
      <c r="B71" s="97" t="s">
        <v>113</v>
      </c>
      <c r="C71" s="16">
        <v>980</v>
      </c>
      <c r="D71" s="17" t="s">
        <v>22</v>
      </c>
      <c r="E71" s="17" t="s">
        <v>165</v>
      </c>
      <c r="F71" s="17" t="s">
        <v>114</v>
      </c>
      <c r="G71" s="18"/>
      <c r="H71" s="128">
        <f t="shared" ref="H71:I71" si="20">H72</f>
        <v>3829.3</v>
      </c>
      <c r="I71" s="128">
        <f t="shared" si="20"/>
        <v>782.01916000000006</v>
      </c>
      <c r="J71" s="199">
        <f t="shared" si="16"/>
        <v>20.421987308385347</v>
      </c>
    </row>
    <row r="72" spans="1:10" ht="31.5">
      <c r="A72" s="15"/>
      <c r="B72" s="97" t="s">
        <v>133</v>
      </c>
      <c r="C72" s="16">
        <v>980</v>
      </c>
      <c r="D72" s="17" t="s">
        <v>22</v>
      </c>
      <c r="E72" s="17" t="s">
        <v>165</v>
      </c>
      <c r="F72" s="17" t="s">
        <v>132</v>
      </c>
      <c r="G72" s="18"/>
      <c r="H72" s="128">
        <f>H73+H77</f>
        <v>3829.3</v>
      </c>
      <c r="I72" s="128">
        <f>I73+I77</f>
        <v>782.01916000000006</v>
      </c>
      <c r="J72" s="199">
        <f t="shared" si="16"/>
        <v>20.421987308385347</v>
      </c>
    </row>
    <row r="73" spans="1:10" ht="31.5">
      <c r="A73" s="15"/>
      <c r="B73" s="126" t="s">
        <v>204</v>
      </c>
      <c r="C73" s="16">
        <v>980</v>
      </c>
      <c r="D73" s="17" t="s">
        <v>22</v>
      </c>
      <c r="E73" s="17" t="s">
        <v>165</v>
      </c>
      <c r="F73" s="17" t="s">
        <v>205</v>
      </c>
      <c r="G73" s="17"/>
      <c r="H73" s="128">
        <f>SUM(H74:H76)</f>
        <v>500.8</v>
      </c>
      <c r="I73" s="128">
        <f>SUM(I74:I76)</f>
        <v>386.52762000000001</v>
      </c>
      <c r="J73" s="199">
        <f t="shared" si="16"/>
        <v>77.182032747603841</v>
      </c>
    </row>
    <row r="74" spans="1:10" ht="18.75" customHeight="1">
      <c r="A74" s="15" t="s">
        <v>246</v>
      </c>
      <c r="B74" s="127" t="s">
        <v>212</v>
      </c>
      <c r="C74" s="16">
        <v>980</v>
      </c>
      <c r="D74" s="17" t="s">
        <v>22</v>
      </c>
      <c r="E74" s="17" t="s">
        <v>165</v>
      </c>
      <c r="F74" s="17" t="s">
        <v>205</v>
      </c>
      <c r="G74" s="17" t="s">
        <v>213</v>
      </c>
      <c r="H74" s="128">
        <v>65</v>
      </c>
      <c r="I74" s="128">
        <v>41.741540000000001</v>
      </c>
      <c r="J74" s="199">
        <f t="shared" si="16"/>
        <v>64.217753846153855</v>
      </c>
    </row>
    <row r="75" spans="1:10" ht="18.75" customHeight="1">
      <c r="A75" s="15" t="s">
        <v>247</v>
      </c>
      <c r="B75" s="127" t="s">
        <v>200</v>
      </c>
      <c r="C75" s="16">
        <v>980</v>
      </c>
      <c r="D75" s="17" t="s">
        <v>22</v>
      </c>
      <c r="E75" s="17" t="s">
        <v>165</v>
      </c>
      <c r="F75" s="17" t="s">
        <v>205</v>
      </c>
      <c r="G75" s="17" t="s">
        <v>201</v>
      </c>
      <c r="H75" s="128">
        <v>273.8</v>
      </c>
      <c r="I75" s="128">
        <v>252.74397999999999</v>
      </c>
      <c r="J75" s="199">
        <f t="shared" si="16"/>
        <v>92.309707815924028</v>
      </c>
    </row>
    <row r="76" spans="1:10" ht="18.75" customHeight="1">
      <c r="A76" s="15" t="s">
        <v>248</v>
      </c>
      <c r="B76" s="127" t="s">
        <v>210</v>
      </c>
      <c r="C76" s="16">
        <v>980</v>
      </c>
      <c r="D76" s="17" t="s">
        <v>22</v>
      </c>
      <c r="E76" s="17" t="s">
        <v>165</v>
      </c>
      <c r="F76" s="17" t="s">
        <v>205</v>
      </c>
      <c r="G76" s="17" t="s">
        <v>211</v>
      </c>
      <c r="H76" s="128">
        <v>162</v>
      </c>
      <c r="I76" s="171">
        <v>92.042100000000005</v>
      </c>
      <c r="J76" s="199">
        <f t="shared" si="16"/>
        <v>56.81611111111112</v>
      </c>
    </row>
    <row r="77" spans="1:10" ht="31.5">
      <c r="A77" s="15"/>
      <c r="B77" s="126" t="s">
        <v>206</v>
      </c>
      <c r="C77" s="16">
        <v>980</v>
      </c>
      <c r="D77" s="17" t="s">
        <v>22</v>
      </c>
      <c r="E77" s="17" t="s">
        <v>165</v>
      </c>
      <c r="F77" s="17" t="s">
        <v>207</v>
      </c>
      <c r="G77" s="17"/>
      <c r="H77" s="128">
        <f>SUM(H78:H85)</f>
        <v>3328.5</v>
      </c>
      <c r="I77" s="128">
        <f t="shared" ref="I77" si="21">SUM(I78:I85)</f>
        <v>395.49154000000004</v>
      </c>
      <c r="J77" s="199">
        <f t="shared" si="16"/>
        <v>11.881975063842573</v>
      </c>
    </row>
    <row r="78" spans="1:10" ht="18.75" customHeight="1">
      <c r="A78" s="15" t="s">
        <v>249</v>
      </c>
      <c r="B78" s="127" t="s">
        <v>212</v>
      </c>
      <c r="C78" s="16">
        <v>980</v>
      </c>
      <c r="D78" s="17" t="s">
        <v>22</v>
      </c>
      <c r="E78" s="17" t="s">
        <v>165</v>
      </c>
      <c r="F78" s="17" t="s">
        <v>207</v>
      </c>
      <c r="G78" s="17" t="s">
        <v>213</v>
      </c>
      <c r="H78" s="128">
        <v>30</v>
      </c>
      <c r="I78" s="171">
        <v>27</v>
      </c>
      <c r="J78" s="199">
        <f t="shared" si="16"/>
        <v>90</v>
      </c>
    </row>
    <row r="79" spans="1:10" ht="18.75" customHeight="1">
      <c r="A79" s="15" t="s">
        <v>250</v>
      </c>
      <c r="B79" s="133" t="s">
        <v>208</v>
      </c>
      <c r="C79" s="16">
        <v>980</v>
      </c>
      <c r="D79" s="17" t="s">
        <v>22</v>
      </c>
      <c r="E79" s="17" t="s">
        <v>165</v>
      </c>
      <c r="F79" s="17" t="s">
        <v>207</v>
      </c>
      <c r="G79" s="17" t="s">
        <v>209</v>
      </c>
      <c r="H79" s="128">
        <v>66.099999999999994</v>
      </c>
      <c r="I79" s="171">
        <v>15.3</v>
      </c>
      <c r="J79" s="199">
        <f t="shared" si="16"/>
        <v>23.14674735249622</v>
      </c>
    </row>
    <row r="80" spans="1:10" ht="18.75" customHeight="1">
      <c r="A80" s="15" t="s">
        <v>251</v>
      </c>
      <c r="B80" s="127" t="s">
        <v>214</v>
      </c>
      <c r="C80" s="16">
        <v>980</v>
      </c>
      <c r="D80" s="17" t="s">
        <v>22</v>
      </c>
      <c r="E80" s="17" t="s">
        <v>165</v>
      </c>
      <c r="F80" s="17" t="s">
        <v>207</v>
      </c>
      <c r="G80" s="17" t="s">
        <v>215</v>
      </c>
      <c r="H80" s="128">
        <f>142.6+60</f>
        <v>202.6</v>
      </c>
      <c r="I80" s="128">
        <v>18.209510000000002</v>
      </c>
      <c r="J80" s="199">
        <f t="shared" si="16"/>
        <v>8.9879121421520249</v>
      </c>
    </row>
    <row r="81" spans="1:10" ht="18.75" customHeight="1">
      <c r="A81" s="15" t="s">
        <v>252</v>
      </c>
      <c r="B81" s="139" t="s">
        <v>221</v>
      </c>
      <c r="C81" s="16">
        <v>980</v>
      </c>
      <c r="D81" s="17" t="s">
        <v>22</v>
      </c>
      <c r="E81" s="17" t="s">
        <v>165</v>
      </c>
      <c r="F81" s="17" t="s">
        <v>207</v>
      </c>
      <c r="G81" s="17" t="s">
        <v>222</v>
      </c>
      <c r="H81" s="128">
        <v>52</v>
      </c>
      <c r="I81" s="128">
        <v>46.82226</v>
      </c>
      <c r="J81" s="199">
        <f t="shared" si="16"/>
        <v>90.04280769230769</v>
      </c>
    </row>
    <row r="82" spans="1:10" ht="18.75" customHeight="1">
      <c r="A82" s="15" t="s">
        <v>253</v>
      </c>
      <c r="B82" s="127" t="s">
        <v>216</v>
      </c>
      <c r="C82" s="16">
        <v>980</v>
      </c>
      <c r="D82" s="17" t="s">
        <v>22</v>
      </c>
      <c r="E82" s="17" t="s">
        <v>165</v>
      </c>
      <c r="F82" s="17" t="s">
        <v>207</v>
      </c>
      <c r="G82" s="17" t="s">
        <v>217</v>
      </c>
      <c r="H82" s="128">
        <v>271.8</v>
      </c>
      <c r="I82" s="128">
        <v>108.38463</v>
      </c>
      <c r="J82" s="199">
        <f t="shared" si="16"/>
        <v>39.876611479028696</v>
      </c>
    </row>
    <row r="83" spans="1:10" ht="18.75" customHeight="1">
      <c r="A83" s="15" t="s">
        <v>254</v>
      </c>
      <c r="B83" s="127" t="s">
        <v>200</v>
      </c>
      <c r="C83" s="16">
        <v>980</v>
      </c>
      <c r="D83" s="17" t="s">
        <v>22</v>
      </c>
      <c r="E83" s="17" t="s">
        <v>165</v>
      </c>
      <c r="F83" s="17" t="s">
        <v>207</v>
      </c>
      <c r="G83" s="17" t="s">
        <v>201</v>
      </c>
      <c r="H83" s="128">
        <v>369.1</v>
      </c>
      <c r="I83" s="128">
        <v>32.609960000000001</v>
      </c>
      <c r="J83" s="199">
        <f t="shared" si="16"/>
        <v>8.8349932267678142</v>
      </c>
    </row>
    <row r="84" spans="1:10" ht="18.75" customHeight="1">
      <c r="A84" s="15" t="s">
        <v>255</v>
      </c>
      <c r="B84" s="127" t="s">
        <v>218</v>
      </c>
      <c r="C84" s="16">
        <v>980</v>
      </c>
      <c r="D84" s="17" t="s">
        <v>22</v>
      </c>
      <c r="E84" s="17" t="s">
        <v>165</v>
      </c>
      <c r="F84" s="17" t="s">
        <v>207</v>
      </c>
      <c r="G84" s="17" t="s">
        <v>26</v>
      </c>
      <c r="H84" s="134">
        <v>1973.8</v>
      </c>
      <c r="I84" s="129">
        <v>24.260999999999999</v>
      </c>
      <c r="J84" s="199">
        <f t="shared" si="16"/>
        <v>1.2291518897558009</v>
      </c>
    </row>
    <row r="85" spans="1:10" ht="18.75" customHeight="1">
      <c r="A85" s="15" t="s">
        <v>256</v>
      </c>
      <c r="B85" s="127" t="s">
        <v>210</v>
      </c>
      <c r="C85" s="16">
        <v>980</v>
      </c>
      <c r="D85" s="17" t="s">
        <v>22</v>
      </c>
      <c r="E85" s="17" t="s">
        <v>165</v>
      </c>
      <c r="F85" s="17" t="s">
        <v>207</v>
      </c>
      <c r="G85" s="17" t="s">
        <v>211</v>
      </c>
      <c r="H85" s="128">
        <v>363.1</v>
      </c>
      <c r="I85" s="134">
        <v>122.90418</v>
      </c>
      <c r="J85" s="199">
        <f t="shared" si="16"/>
        <v>33.848576149820985</v>
      </c>
    </row>
    <row r="86" spans="1:10" s="5" customFormat="1">
      <c r="A86" s="15"/>
      <c r="B86" s="97" t="s">
        <v>117</v>
      </c>
      <c r="C86" s="16">
        <v>980</v>
      </c>
      <c r="D86" s="17" t="s">
        <v>22</v>
      </c>
      <c r="E86" s="17" t="s">
        <v>165</v>
      </c>
      <c r="F86" s="17" t="s">
        <v>118</v>
      </c>
      <c r="G86" s="18"/>
      <c r="H86" s="128">
        <f t="shared" ref="H86:I86" si="22">H87</f>
        <v>8.9</v>
      </c>
      <c r="I86" s="128">
        <f t="shared" si="22"/>
        <v>5.0110000000000001</v>
      </c>
      <c r="J86" s="199">
        <f t="shared" si="16"/>
        <v>56.303370786516851</v>
      </c>
    </row>
    <row r="87" spans="1:10" s="5" customFormat="1">
      <c r="A87" s="15"/>
      <c r="B87" s="97" t="s">
        <v>136</v>
      </c>
      <c r="C87" s="16">
        <v>980</v>
      </c>
      <c r="D87" s="17" t="s">
        <v>22</v>
      </c>
      <c r="E87" s="17" t="s">
        <v>165</v>
      </c>
      <c r="F87" s="17" t="s">
        <v>135</v>
      </c>
      <c r="G87" s="18"/>
      <c r="H87" s="128">
        <f t="shared" ref="H87:I87" si="23">H88+H90</f>
        <v>8.9</v>
      </c>
      <c r="I87" s="128">
        <f t="shared" si="23"/>
        <v>5.0110000000000001</v>
      </c>
      <c r="J87" s="199">
        <f t="shared" si="16"/>
        <v>56.303370786516851</v>
      </c>
    </row>
    <row r="88" spans="1:10" s="5" customFormat="1">
      <c r="A88" s="15"/>
      <c r="B88" s="126" t="s">
        <v>227</v>
      </c>
      <c r="C88" s="16">
        <v>980</v>
      </c>
      <c r="D88" s="17" t="s">
        <v>22</v>
      </c>
      <c r="E88" s="17" t="s">
        <v>165</v>
      </c>
      <c r="F88" s="17" t="s">
        <v>228</v>
      </c>
      <c r="G88" s="17"/>
      <c r="H88" s="128">
        <f>H89</f>
        <v>2</v>
      </c>
      <c r="I88" s="128">
        <f>I89</f>
        <v>0.27500000000000002</v>
      </c>
      <c r="J88" s="199">
        <f t="shared" si="16"/>
        <v>13.750000000000002</v>
      </c>
    </row>
    <row r="89" spans="1:10" s="5" customFormat="1">
      <c r="A89" s="15" t="s">
        <v>257</v>
      </c>
      <c r="B89" s="133" t="s">
        <v>229</v>
      </c>
      <c r="C89" s="16">
        <v>980</v>
      </c>
      <c r="D89" s="17" t="s">
        <v>22</v>
      </c>
      <c r="E89" s="17" t="s">
        <v>165</v>
      </c>
      <c r="F89" s="17" t="s">
        <v>228</v>
      </c>
      <c r="G89" s="17" t="s">
        <v>230</v>
      </c>
      <c r="H89" s="128">
        <v>2</v>
      </c>
      <c r="I89" s="128">
        <v>0.27500000000000002</v>
      </c>
      <c r="J89" s="199">
        <f t="shared" si="16"/>
        <v>13.750000000000002</v>
      </c>
    </row>
    <row r="90" spans="1:10" s="5" customFormat="1" ht="18" customHeight="1">
      <c r="A90" s="15"/>
      <c r="B90" s="126" t="s">
        <v>281</v>
      </c>
      <c r="C90" s="16">
        <v>980</v>
      </c>
      <c r="D90" s="17" t="s">
        <v>22</v>
      </c>
      <c r="E90" s="17" t="s">
        <v>165</v>
      </c>
      <c r="F90" s="17" t="s">
        <v>232</v>
      </c>
      <c r="G90" s="17"/>
      <c r="H90" s="128">
        <f>H91</f>
        <v>6.9</v>
      </c>
      <c r="I90" s="128">
        <f>I91</f>
        <v>4.7359999999999998</v>
      </c>
      <c r="J90" s="199">
        <f t="shared" si="16"/>
        <v>68.637681159420282</v>
      </c>
    </row>
    <row r="91" spans="1:10" s="5" customFormat="1">
      <c r="A91" s="15" t="s">
        <v>258</v>
      </c>
      <c r="B91" s="133" t="s">
        <v>229</v>
      </c>
      <c r="C91" s="16">
        <v>980</v>
      </c>
      <c r="D91" s="17" t="s">
        <v>22</v>
      </c>
      <c r="E91" s="17" t="s">
        <v>165</v>
      </c>
      <c r="F91" s="17" t="s">
        <v>232</v>
      </c>
      <c r="G91" s="17" t="s">
        <v>230</v>
      </c>
      <c r="H91" s="128">
        <v>6.9</v>
      </c>
      <c r="I91" s="128">
        <v>4.7359999999999998</v>
      </c>
      <c r="J91" s="199">
        <f t="shared" si="16"/>
        <v>68.637681159420282</v>
      </c>
    </row>
    <row r="92" spans="1:10" ht="33" customHeight="1">
      <c r="A92" s="10" t="s">
        <v>134</v>
      </c>
      <c r="B92" s="96" t="s">
        <v>224</v>
      </c>
      <c r="C92" s="11">
        <v>980</v>
      </c>
      <c r="D92" s="12" t="s">
        <v>22</v>
      </c>
      <c r="E92" s="12" t="s">
        <v>166</v>
      </c>
      <c r="F92" s="12"/>
      <c r="G92" s="13"/>
      <c r="H92" s="195">
        <f t="shared" ref="H92:I94" si="24">H93</f>
        <v>1660</v>
      </c>
      <c r="I92" s="195">
        <f t="shared" si="24"/>
        <v>85</v>
      </c>
      <c r="J92" s="199">
        <f t="shared" si="16"/>
        <v>5.1204819277108431</v>
      </c>
    </row>
    <row r="93" spans="1:10">
      <c r="A93" s="15"/>
      <c r="B93" s="97" t="s">
        <v>113</v>
      </c>
      <c r="C93" s="16">
        <v>980</v>
      </c>
      <c r="D93" s="17" t="s">
        <v>22</v>
      </c>
      <c r="E93" s="17" t="s">
        <v>166</v>
      </c>
      <c r="F93" s="17" t="s">
        <v>114</v>
      </c>
      <c r="G93" s="18"/>
      <c r="H93" s="195">
        <f t="shared" si="24"/>
        <v>1660</v>
      </c>
      <c r="I93" s="195">
        <f t="shared" si="24"/>
        <v>85</v>
      </c>
      <c r="J93" s="199">
        <f t="shared" si="16"/>
        <v>5.1204819277108431</v>
      </c>
    </row>
    <row r="94" spans="1:10" ht="31.5">
      <c r="A94" s="15"/>
      <c r="B94" s="97" t="s">
        <v>133</v>
      </c>
      <c r="C94" s="16">
        <v>980</v>
      </c>
      <c r="D94" s="17" t="s">
        <v>22</v>
      </c>
      <c r="E94" s="17" t="s">
        <v>166</v>
      </c>
      <c r="F94" s="17" t="s">
        <v>132</v>
      </c>
      <c r="G94" s="18"/>
      <c r="H94" s="195">
        <f t="shared" si="24"/>
        <v>1660</v>
      </c>
      <c r="I94" s="195">
        <f t="shared" si="24"/>
        <v>85</v>
      </c>
      <c r="J94" s="199">
        <f t="shared" si="16"/>
        <v>5.1204819277108431</v>
      </c>
    </row>
    <row r="95" spans="1:10" ht="31.5">
      <c r="A95" s="15"/>
      <c r="B95" s="126" t="s">
        <v>226</v>
      </c>
      <c r="C95" s="16">
        <v>980</v>
      </c>
      <c r="D95" s="17" t="s">
        <v>22</v>
      </c>
      <c r="E95" s="17" t="s">
        <v>166</v>
      </c>
      <c r="F95" s="17" t="s">
        <v>225</v>
      </c>
      <c r="G95" s="17"/>
      <c r="H95" s="187">
        <f>+H96</f>
        <v>1660</v>
      </c>
      <c r="I95" s="171">
        <f>I96</f>
        <v>85</v>
      </c>
      <c r="J95" s="199">
        <f t="shared" si="16"/>
        <v>5.1204819277108431</v>
      </c>
    </row>
    <row r="96" spans="1:10">
      <c r="A96" s="15" t="s">
        <v>223</v>
      </c>
      <c r="B96" s="127" t="s">
        <v>200</v>
      </c>
      <c r="C96" s="16">
        <v>980</v>
      </c>
      <c r="D96" s="17" t="s">
        <v>22</v>
      </c>
      <c r="E96" s="17" t="s">
        <v>166</v>
      </c>
      <c r="F96" s="17" t="s">
        <v>225</v>
      </c>
      <c r="G96" s="17" t="s">
        <v>201</v>
      </c>
      <c r="H96" s="195">
        <v>1660</v>
      </c>
      <c r="I96" s="195">
        <v>85</v>
      </c>
      <c r="J96" s="199">
        <f t="shared" si="16"/>
        <v>5.1204819277108431</v>
      </c>
    </row>
    <row r="97" spans="1:10" s="5" customFormat="1" ht="47.25">
      <c r="A97" s="115" t="s">
        <v>149</v>
      </c>
      <c r="B97" s="96" t="s">
        <v>143</v>
      </c>
      <c r="C97" s="11">
        <v>980</v>
      </c>
      <c r="D97" s="12" t="s">
        <v>22</v>
      </c>
      <c r="E97" s="12" t="s">
        <v>167</v>
      </c>
      <c r="F97" s="12"/>
      <c r="G97" s="13"/>
      <c r="H97" s="141">
        <f t="shared" ref="H97:I100" si="25">H98</f>
        <v>11</v>
      </c>
      <c r="I97" s="141">
        <f t="shared" si="25"/>
        <v>10.48732</v>
      </c>
      <c r="J97" s="198">
        <f t="shared" si="16"/>
        <v>95.339272727272729</v>
      </c>
    </row>
    <row r="98" spans="1:10" s="22" customFormat="1" ht="19.5" customHeight="1">
      <c r="A98" s="116"/>
      <c r="B98" s="97" t="s">
        <v>113</v>
      </c>
      <c r="C98" s="16">
        <v>980</v>
      </c>
      <c r="D98" s="17" t="s">
        <v>22</v>
      </c>
      <c r="E98" s="17" t="s">
        <v>167</v>
      </c>
      <c r="F98" s="17" t="s">
        <v>114</v>
      </c>
      <c r="G98" s="18"/>
      <c r="H98" s="135">
        <f t="shared" si="25"/>
        <v>11</v>
      </c>
      <c r="I98" s="135">
        <f t="shared" si="25"/>
        <v>10.48732</v>
      </c>
      <c r="J98" s="199">
        <f t="shared" si="16"/>
        <v>95.339272727272729</v>
      </c>
    </row>
    <row r="99" spans="1:10" s="22" customFormat="1" ht="31.5">
      <c r="A99" s="116"/>
      <c r="B99" s="97" t="s">
        <v>133</v>
      </c>
      <c r="C99" s="16">
        <v>980</v>
      </c>
      <c r="D99" s="17" t="s">
        <v>22</v>
      </c>
      <c r="E99" s="17" t="s">
        <v>167</v>
      </c>
      <c r="F99" s="17" t="s">
        <v>132</v>
      </c>
      <c r="G99" s="18"/>
      <c r="H99" s="135">
        <f t="shared" si="25"/>
        <v>11</v>
      </c>
      <c r="I99" s="135">
        <f t="shared" si="25"/>
        <v>10.48732</v>
      </c>
      <c r="J99" s="199">
        <f t="shared" si="16"/>
        <v>95.339272727272729</v>
      </c>
    </row>
    <row r="100" spans="1:10" s="22" customFormat="1" ht="31.5">
      <c r="A100" s="15"/>
      <c r="B100" s="126" t="s">
        <v>206</v>
      </c>
      <c r="C100" s="16">
        <v>980</v>
      </c>
      <c r="D100" s="17" t="s">
        <v>22</v>
      </c>
      <c r="E100" s="17" t="s">
        <v>167</v>
      </c>
      <c r="F100" s="17" t="s">
        <v>207</v>
      </c>
      <c r="G100" s="17"/>
      <c r="H100" s="135">
        <f t="shared" si="25"/>
        <v>11</v>
      </c>
      <c r="I100" s="135">
        <f t="shared" si="25"/>
        <v>10.48732</v>
      </c>
      <c r="J100" s="199">
        <f t="shared" si="16"/>
        <v>95.339272727272729</v>
      </c>
    </row>
    <row r="101" spans="1:10" s="22" customFormat="1">
      <c r="A101" s="15" t="s">
        <v>244</v>
      </c>
      <c r="B101" s="127" t="s">
        <v>212</v>
      </c>
      <c r="C101" s="16">
        <v>980</v>
      </c>
      <c r="D101" s="17" t="s">
        <v>22</v>
      </c>
      <c r="E101" s="17" t="s">
        <v>167</v>
      </c>
      <c r="F101" s="17" t="s">
        <v>207</v>
      </c>
      <c r="G101" s="17" t="s">
        <v>201</v>
      </c>
      <c r="H101" s="135">
        <v>11</v>
      </c>
      <c r="I101" s="134">
        <v>10.48732</v>
      </c>
      <c r="J101" s="199">
        <f t="shared" si="16"/>
        <v>95.339272727272729</v>
      </c>
    </row>
    <row r="102" spans="1:10" s="5" customFormat="1">
      <c r="A102" s="65" t="s">
        <v>13</v>
      </c>
      <c r="B102" s="100" t="s">
        <v>27</v>
      </c>
      <c r="C102" s="73">
        <v>980</v>
      </c>
      <c r="D102" s="74" t="s">
        <v>28</v>
      </c>
      <c r="E102" s="74"/>
      <c r="F102" s="74"/>
      <c r="G102" s="45"/>
      <c r="H102" s="143">
        <f>H103</f>
        <v>820</v>
      </c>
      <c r="I102" s="191">
        <f t="shared" ref="H102:J105" si="26">I103</f>
        <v>0</v>
      </c>
      <c r="J102" s="191">
        <f t="shared" si="26"/>
        <v>0</v>
      </c>
    </row>
    <row r="103" spans="1:10" s="5" customFormat="1">
      <c r="A103" s="10" t="s">
        <v>15</v>
      </c>
      <c r="B103" s="96" t="s">
        <v>119</v>
      </c>
      <c r="C103" s="11">
        <v>980</v>
      </c>
      <c r="D103" s="12" t="s">
        <v>28</v>
      </c>
      <c r="E103" s="121" t="s">
        <v>168</v>
      </c>
      <c r="F103" s="12"/>
      <c r="G103" s="13"/>
      <c r="H103" s="131">
        <f t="shared" si="26"/>
        <v>820</v>
      </c>
      <c r="I103" s="144">
        <f t="shared" si="26"/>
        <v>0</v>
      </c>
      <c r="J103" s="144">
        <f t="shared" si="26"/>
        <v>0</v>
      </c>
    </row>
    <row r="104" spans="1:10" s="5" customFormat="1">
      <c r="A104" s="15"/>
      <c r="B104" s="97" t="s">
        <v>117</v>
      </c>
      <c r="C104" s="16">
        <v>980</v>
      </c>
      <c r="D104" s="17" t="s">
        <v>28</v>
      </c>
      <c r="E104" s="122" t="s">
        <v>168</v>
      </c>
      <c r="F104" s="17" t="s">
        <v>118</v>
      </c>
      <c r="G104" s="18"/>
      <c r="H104" s="128">
        <f t="shared" si="26"/>
        <v>820</v>
      </c>
      <c r="I104" s="129">
        <f t="shared" si="26"/>
        <v>0</v>
      </c>
      <c r="J104" s="129">
        <f t="shared" si="26"/>
        <v>0</v>
      </c>
    </row>
    <row r="105" spans="1:10" s="22" customFormat="1">
      <c r="A105" s="15"/>
      <c r="B105" s="97" t="s">
        <v>137</v>
      </c>
      <c r="C105" s="16">
        <v>980</v>
      </c>
      <c r="D105" s="17" t="s">
        <v>28</v>
      </c>
      <c r="E105" s="122" t="s">
        <v>168</v>
      </c>
      <c r="F105" s="17" t="s">
        <v>29</v>
      </c>
      <c r="G105" s="18"/>
      <c r="H105" s="128">
        <f t="shared" si="26"/>
        <v>820</v>
      </c>
      <c r="I105" s="129">
        <f t="shared" si="26"/>
        <v>0</v>
      </c>
      <c r="J105" s="129">
        <f t="shared" si="26"/>
        <v>0</v>
      </c>
    </row>
    <row r="106" spans="1:10" s="5" customFormat="1">
      <c r="A106" s="15" t="s">
        <v>16</v>
      </c>
      <c r="B106" s="133" t="s">
        <v>229</v>
      </c>
      <c r="C106" s="16">
        <v>980</v>
      </c>
      <c r="D106" s="17" t="s">
        <v>28</v>
      </c>
      <c r="E106" s="122" t="s">
        <v>168</v>
      </c>
      <c r="F106" s="17" t="s">
        <v>29</v>
      </c>
      <c r="G106" s="17" t="s">
        <v>230</v>
      </c>
      <c r="H106" s="128">
        <v>820</v>
      </c>
      <c r="I106" s="129">
        <v>0</v>
      </c>
      <c r="J106" s="129">
        <v>0</v>
      </c>
    </row>
    <row r="107" spans="1:10" s="5" customFormat="1">
      <c r="A107" s="53" t="s">
        <v>31</v>
      </c>
      <c r="B107" s="99" t="s">
        <v>32</v>
      </c>
      <c r="C107" s="40">
        <v>980</v>
      </c>
      <c r="D107" s="41" t="s">
        <v>33</v>
      </c>
      <c r="E107" s="41"/>
      <c r="F107" s="41"/>
      <c r="G107" s="42"/>
      <c r="H107" s="172">
        <f t="shared" ref="H107:I112" si="27">H108</f>
        <v>27</v>
      </c>
      <c r="I107" s="190">
        <f t="shared" si="27"/>
        <v>0</v>
      </c>
      <c r="J107" s="190">
        <f>I107*100/H107</f>
        <v>0</v>
      </c>
    </row>
    <row r="108" spans="1:10" s="20" customFormat="1" ht="31.5">
      <c r="A108" s="65" t="s">
        <v>34</v>
      </c>
      <c r="B108" s="100" t="s">
        <v>35</v>
      </c>
      <c r="C108" s="73">
        <v>980</v>
      </c>
      <c r="D108" s="74" t="s">
        <v>36</v>
      </c>
      <c r="E108" s="74"/>
      <c r="F108" s="74"/>
      <c r="G108" s="75"/>
      <c r="H108" s="204">
        <f t="shared" si="27"/>
        <v>27</v>
      </c>
      <c r="I108" s="191">
        <f t="shared" si="27"/>
        <v>0</v>
      </c>
      <c r="J108" s="191">
        <f>I108*100/H108</f>
        <v>0</v>
      </c>
    </row>
    <row r="109" spans="1:10" s="20" customFormat="1" ht="102.75" customHeight="1">
      <c r="A109" s="10" t="s">
        <v>37</v>
      </c>
      <c r="B109" s="102" t="s">
        <v>280</v>
      </c>
      <c r="C109" s="11">
        <v>980</v>
      </c>
      <c r="D109" s="12" t="s">
        <v>36</v>
      </c>
      <c r="E109" s="121" t="s">
        <v>169</v>
      </c>
      <c r="F109" s="12"/>
      <c r="G109" s="13"/>
      <c r="H109" s="141">
        <f t="shared" si="27"/>
        <v>27</v>
      </c>
      <c r="I109" s="144">
        <f t="shared" si="27"/>
        <v>0</v>
      </c>
      <c r="J109" s="132">
        <f t="shared" ref="J109" si="28">I109*100/H109</f>
        <v>0</v>
      </c>
    </row>
    <row r="110" spans="1:10" s="21" customFormat="1">
      <c r="A110" s="15"/>
      <c r="B110" s="97" t="s">
        <v>113</v>
      </c>
      <c r="C110" s="16">
        <v>980</v>
      </c>
      <c r="D110" s="17" t="s">
        <v>36</v>
      </c>
      <c r="E110" s="122" t="s">
        <v>169</v>
      </c>
      <c r="F110" s="17" t="s">
        <v>114</v>
      </c>
      <c r="G110" s="18"/>
      <c r="H110" s="135">
        <f t="shared" si="27"/>
        <v>27</v>
      </c>
      <c r="I110" s="129">
        <f t="shared" si="27"/>
        <v>0</v>
      </c>
      <c r="J110" s="201">
        <f t="shared" ref="J110:J113" si="29">I110*100/H110</f>
        <v>0</v>
      </c>
    </row>
    <row r="111" spans="1:10" s="21" customFormat="1" ht="31.5">
      <c r="A111" s="15"/>
      <c r="B111" s="97" t="s">
        <v>133</v>
      </c>
      <c r="C111" s="16">
        <v>980</v>
      </c>
      <c r="D111" s="17" t="s">
        <v>36</v>
      </c>
      <c r="E111" s="122" t="s">
        <v>169</v>
      </c>
      <c r="F111" s="17" t="s">
        <v>132</v>
      </c>
      <c r="G111" s="18"/>
      <c r="H111" s="173">
        <f t="shared" si="27"/>
        <v>27</v>
      </c>
      <c r="I111" s="149">
        <f t="shared" si="27"/>
        <v>0</v>
      </c>
      <c r="J111" s="201">
        <f t="shared" si="29"/>
        <v>0</v>
      </c>
    </row>
    <row r="112" spans="1:10" s="21" customFormat="1" ht="31.5">
      <c r="A112" s="15"/>
      <c r="B112" s="97" t="s">
        <v>206</v>
      </c>
      <c r="C112" s="16">
        <v>980</v>
      </c>
      <c r="D112" s="17" t="s">
        <v>36</v>
      </c>
      <c r="E112" s="122" t="s">
        <v>169</v>
      </c>
      <c r="F112" s="17" t="s">
        <v>207</v>
      </c>
      <c r="G112" s="17"/>
      <c r="H112" s="147">
        <f t="shared" si="27"/>
        <v>27</v>
      </c>
      <c r="I112" s="149">
        <f t="shared" si="27"/>
        <v>0</v>
      </c>
      <c r="J112" s="201">
        <f t="shared" si="29"/>
        <v>0</v>
      </c>
    </row>
    <row r="113" spans="1:10" s="21" customFormat="1" ht="18.75" customHeight="1">
      <c r="A113" s="15" t="s">
        <v>243</v>
      </c>
      <c r="B113" s="150" t="s">
        <v>200</v>
      </c>
      <c r="C113" s="16">
        <v>980</v>
      </c>
      <c r="D113" s="17" t="s">
        <v>36</v>
      </c>
      <c r="E113" s="122" t="s">
        <v>169</v>
      </c>
      <c r="F113" s="17" t="s">
        <v>207</v>
      </c>
      <c r="G113" s="17" t="s">
        <v>201</v>
      </c>
      <c r="H113" s="135">
        <v>27</v>
      </c>
      <c r="I113" s="129">
        <v>0</v>
      </c>
      <c r="J113" s="201">
        <f t="shared" si="29"/>
        <v>0</v>
      </c>
    </row>
    <row r="114" spans="1:10" ht="20.25" customHeight="1">
      <c r="A114" s="53" t="s">
        <v>38</v>
      </c>
      <c r="B114" s="99" t="s">
        <v>39</v>
      </c>
      <c r="C114" s="40">
        <v>980</v>
      </c>
      <c r="D114" s="41" t="s">
        <v>40</v>
      </c>
      <c r="E114" s="41"/>
      <c r="F114" s="41"/>
      <c r="G114" s="42"/>
      <c r="H114" s="138">
        <f t="shared" ref="H114:I115" si="30">H115</f>
        <v>363</v>
      </c>
      <c r="I114" s="138">
        <f t="shared" si="30"/>
        <v>234.32483999999999</v>
      </c>
      <c r="J114" s="138">
        <f>I114*100/H114</f>
        <v>64.552297520661156</v>
      </c>
    </row>
    <row r="115" spans="1:10">
      <c r="A115" s="65" t="s">
        <v>41</v>
      </c>
      <c r="B115" s="103" t="s">
        <v>42</v>
      </c>
      <c r="C115" s="43">
        <v>980</v>
      </c>
      <c r="D115" s="44" t="s">
        <v>43</v>
      </c>
      <c r="E115" s="44"/>
      <c r="F115" s="44"/>
      <c r="G115" s="45"/>
      <c r="H115" s="143">
        <f t="shared" si="30"/>
        <v>363</v>
      </c>
      <c r="I115" s="143">
        <f t="shared" si="30"/>
        <v>234.32483999999999</v>
      </c>
      <c r="J115" s="143">
        <f>I115*100/H115</f>
        <v>64.552297520661156</v>
      </c>
    </row>
    <row r="116" spans="1:10" ht="31.5">
      <c r="A116" s="10" t="s">
        <v>259</v>
      </c>
      <c r="B116" s="120" t="s">
        <v>151</v>
      </c>
      <c r="C116" s="11">
        <v>980</v>
      </c>
      <c r="D116" s="12" t="s">
        <v>43</v>
      </c>
      <c r="E116" s="121" t="s">
        <v>170</v>
      </c>
      <c r="F116" s="12"/>
      <c r="G116" s="28"/>
      <c r="H116" s="146">
        <f t="shared" ref="H116:I116" si="31">SUM(H117:H117)</f>
        <v>363</v>
      </c>
      <c r="I116" s="146">
        <f t="shared" si="31"/>
        <v>234.32483999999999</v>
      </c>
      <c r="J116" s="198">
        <f t="shared" ref="J116" si="32">I116*100/H116</f>
        <v>64.552297520661156</v>
      </c>
    </row>
    <row r="117" spans="1:10" s="21" customFormat="1">
      <c r="A117" s="15"/>
      <c r="B117" s="97" t="s">
        <v>113</v>
      </c>
      <c r="C117" s="16">
        <v>980</v>
      </c>
      <c r="D117" s="17" t="s">
        <v>43</v>
      </c>
      <c r="E117" s="122" t="s">
        <v>170</v>
      </c>
      <c r="F117" s="17" t="s">
        <v>114</v>
      </c>
      <c r="G117" s="26"/>
      <c r="H117" s="147">
        <f>H118</f>
        <v>363</v>
      </c>
      <c r="I117" s="147">
        <f t="shared" ref="I117:I118" si="33">I118</f>
        <v>234.32483999999999</v>
      </c>
      <c r="J117" s="199">
        <f t="shared" ref="J117:J119" si="34">I117*100/H117</f>
        <v>64.552297520661156</v>
      </c>
    </row>
    <row r="118" spans="1:10" s="5" customFormat="1" ht="31.5">
      <c r="A118" s="15"/>
      <c r="B118" s="97" t="s">
        <v>133</v>
      </c>
      <c r="C118" s="16">
        <v>980</v>
      </c>
      <c r="D118" s="17" t="s">
        <v>43</v>
      </c>
      <c r="E118" s="122" t="s">
        <v>170</v>
      </c>
      <c r="F118" s="17" t="s">
        <v>132</v>
      </c>
      <c r="G118" s="26"/>
      <c r="H118" s="147">
        <f>H119</f>
        <v>363</v>
      </c>
      <c r="I118" s="147">
        <f t="shared" si="33"/>
        <v>234.32483999999999</v>
      </c>
      <c r="J118" s="199">
        <f t="shared" si="34"/>
        <v>64.552297520661156</v>
      </c>
    </row>
    <row r="119" spans="1:10" s="5" customFormat="1" ht="31.5">
      <c r="A119" s="15"/>
      <c r="B119" s="97" t="s">
        <v>206</v>
      </c>
      <c r="C119" s="16">
        <v>980</v>
      </c>
      <c r="D119" s="17" t="s">
        <v>43</v>
      </c>
      <c r="E119" s="122" t="s">
        <v>170</v>
      </c>
      <c r="F119" s="17" t="s">
        <v>207</v>
      </c>
      <c r="G119" s="26"/>
      <c r="H119" s="147">
        <f>SUM(H120:H120)</f>
        <v>363</v>
      </c>
      <c r="I119" s="147">
        <f>SUM(I120:I120)</f>
        <v>234.32483999999999</v>
      </c>
      <c r="J119" s="199">
        <f t="shared" si="34"/>
        <v>64.552297520661156</v>
      </c>
    </row>
    <row r="120" spans="1:10" s="5" customFormat="1" ht="20.100000000000001" customHeight="1">
      <c r="A120" s="15" t="s">
        <v>260</v>
      </c>
      <c r="B120" s="150" t="s">
        <v>200</v>
      </c>
      <c r="C120" s="16">
        <v>980</v>
      </c>
      <c r="D120" s="17" t="s">
        <v>43</v>
      </c>
      <c r="E120" s="122" t="s">
        <v>170</v>
      </c>
      <c r="F120" s="17" t="s">
        <v>207</v>
      </c>
      <c r="G120" s="17" t="s">
        <v>201</v>
      </c>
      <c r="H120" s="147">
        <v>363</v>
      </c>
      <c r="I120" s="147">
        <v>234.32483999999999</v>
      </c>
      <c r="J120" s="199">
        <f t="shared" ref="J120" si="35">I120*100/H120</f>
        <v>64.552297520661156</v>
      </c>
    </row>
    <row r="121" spans="1:10" s="20" customFormat="1" ht="19.5" customHeight="1">
      <c r="A121" s="53" t="s">
        <v>44</v>
      </c>
      <c r="B121" s="99" t="s">
        <v>86</v>
      </c>
      <c r="C121" s="40">
        <v>980</v>
      </c>
      <c r="D121" s="41" t="s">
        <v>85</v>
      </c>
      <c r="E121" s="41"/>
      <c r="F121" s="41"/>
      <c r="G121" s="42"/>
      <c r="H121" s="172">
        <f t="shared" ref="H121:I126" si="36">H122</f>
        <v>5</v>
      </c>
      <c r="I121" s="190">
        <f t="shared" si="36"/>
        <v>0</v>
      </c>
      <c r="J121" s="190">
        <f>I121*100/H121</f>
        <v>0</v>
      </c>
    </row>
    <row r="122" spans="1:10" s="22" customFormat="1">
      <c r="A122" s="65" t="s">
        <v>138</v>
      </c>
      <c r="B122" s="100" t="s">
        <v>87</v>
      </c>
      <c r="C122" s="73">
        <v>980</v>
      </c>
      <c r="D122" s="74" t="s">
        <v>88</v>
      </c>
      <c r="E122" s="74"/>
      <c r="F122" s="74"/>
      <c r="G122" s="75"/>
      <c r="H122" s="204">
        <f t="shared" si="36"/>
        <v>5</v>
      </c>
      <c r="I122" s="191">
        <f t="shared" si="36"/>
        <v>0</v>
      </c>
      <c r="J122" s="191">
        <f>I122*100/H122</f>
        <v>0</v>
      </c>
    </row>
    <row r="123" spans="1:10" s="5" customFormat="1" ht="36" customHeight="1">
      <c r="A123" s="10" t="s">
        <v>49</v>
      </c>
      <c r="B123" s="120" t="s">
        <v>152</v>
      </c>
      <c r="C123" s="11">
        <v>980</v>
      </c>
      <c r="D123" s="12" t="s">
        <v>88</v>
      </c>
      <c r="E123" s="121" t="s">
        <v>171</v>
      </c>
      <c r="F123" s="12"/>
      <c r="G123" s="13"/>
      <c r="H123" s="141">
        <f t="shared" si="36"/>
        <v>5</v>
      </c>
      <c r="I123" s="144">
        <f t="shared" si="36"/>
        <v>0</v>
      </c>
      <c r="J123" s="132">
        <f t="shared" ref="J123:J127" si="37">I123*100/H123</f>
        <v>0</v>
      </c>
    </row>
    <row r="124" spans="1:10" s="5" customFormat="1">
      <c r="A124" s="15"/>
      <c r="B124" s="97" t="s">
        <v>113</v>
      </c>
      <c r="C124" s="16">
        <v>980</v>
      </c>
      <c r="D124" s="17" t="s">
        <v>88</v>
      </c>
      <c r="E124" s="122" t="s">
        <v>171</v>
      </c>
      <c r="F124" s="17" t="s">
        <v>114</v>
      </c>
      <c r="G124" s="18"/>
      <c r="H124" s="135">
        <f t="shared" si="36"/>
        <v>5</v>
      </c>
      <c r="I124" s="129">
        <f t="shared" si="36"/>
        <v>0</v>
      </c>
      <c r="J124" s="201">
        <f t="shared" si="37"/>
        <v>0</v>
      </c>
    </row>
    <row r="125" spans="1:10" s="5" customFormat="1" ht="31.5">
      <c r="A125" s="15"/>
      <c r="B125" s="97" t="s">
        <v>133</v>
      </c>
      <c r="C125" s="16">
        <v>980</v>
      </c>
      <c r="D125" s="17" t="s">
        <v>88</v>
      </c>
      <c r="E125" s="122" t="s">
        <v>171</v>
      </c>
      <c r="F125" s="17" t="s">
        <v>132</v>
      </c>
      <c r="G125" s="18"/>
      <c r="H125" s="135">
        <f t="shared" si="36"/>
        <v>5</v>
      </c>
      <c r="I125" s="129">
        <f t="shared" si="36"/>
        <v>0</v>
      </c>
      <c r="J125" s="201">
        <f t="shared" si="37"/>
        <v>0</v>
      </c>
    </row>
    <row r="126" spans="1:10" s="5" customFormat="1" ht="31.5">
      <c r="A126" s="15"/>
      <c r="B126" s="97" t="s">
        <v>206</v>
      </c>
      <c r="C126" s="16">
        <v>980</v>
      </c>
      <c r="D126" s="17" t="s">
        <v>88</v>
      </c>
      <c r="E126" s="122" t="s">
        <v>171</v>
      </c>
      <c r="F126" s="17" t="s">
        <v>207</v>
      </c>
      <c r="G126" s="18"/>
      <c r="H126" s="135">
        <f t="shared" si="36"/>
        <v>5</v>
      </c>
      <c r="I126" s="129">
        <f t="shared" si="36"/>
        <v>0</v>
      </c>
      <c r="J126" s="201">
        <f t="shared" si="37"/>
        <v>0</v>
      </c>
    </row>
    <row r="127" spans="1:10" s="5" customFormat="1" ht="20.100000000000001" customHeight="1">
      <c r="A127" s="15" t="s">
        <v>261</v>
      </c>
      <c r="B127" s="150" t="s">
        <v>200</v>
      </c>
      <c r="C127" s="16">
        <v>980</v>
      </c>
      <c r="D127" s="17" t="s">
        <v>88</v>
      </c>
      <c r="E127" s="122" t="s">
        <v>171</v>
      </c>
      <c r="F127" s="17" t="s">
        <v>207</v>
      </c>
      <c r="G127" s="17" t="s">
        <v>201</v>
      </c>
      <c r="H127" s="148">
        <v>5</v>
      </c>
      <c r="I127" s="129">
        <v>0</v>
      </c>
      <c r="J127" s="201">
        <f t="shared" si="37"/>
        <v>0</v>
      </c>
    </row>
    <row r="128" spans="1:10" s="22" customFormat="1">
      <c r="A128" s="53" t="s">
        <v>52</v>
      </c>
      <c r="B128" s="99" t="s">
        <v>45</v>
      </c>
      <c r="C128" s="40">
        <v>980</v>
      </c>
      <c r="D128" s="41" t="s">
        <v>46</v>
      </c>
      <c r="E128" s="41"/>
      <c r="F128" s="41"/>
      <c r="G128" s="42"/>
      <c r="H128" s="138">
        <f>H135+H129+H143</f>
        <v>829.5</v>
      </c>
      <c r="I128" s="174">
        <f>I135+I129+I143</f>
        <v>279.29287999999997</v>
      </c>
      <c r="J128" s="174">
        <f>I128*100/H128</f>
        <v>33.67002772754671</v>
      </c>
    </row>
    <row r="129" spans="1:10" s="22" customFormat="1" ht="22.5" customHeight="1">
      <c r="A129" s="65" t="s">
        <v>54</v>
      </c>
      <c r="B129" s="100" t="s">
        <v>47</v>
      </c>
      <c r="C129" s="73">
        <v>980</v>
      </c>
      <c r="D129" s="74" t="s">
        <v>48</v>
      </c>
      <c r="E129" s="74"/>
      <c r="F129" s="74"/>
      <c r="G129" s="75"/>
      <c r="H129" s="143">
        <f t="shared" ref="H129:I133" si="38">H130</f>
        <v>205</v>
      </c>
      <c r="I129" s="205">
        <f t="shared" si="38"/>
        <v>59.8</v>
      </c>
      <c r="J129" s="205">
        <f>I129*100/H129</f>
        <v>29.170731707317074</v>
      </c>
    </row>
    <row r="130" spans="1:10" s="22" customFormat="1" ht="86.25" customHeight="1">
      <c r="A130" s="10" t="s">
        <v>57</v>
      </c>
      <c r="B130" s="192" t="s">
        <v>304</v>
      </c>
      <c r="C130" s="11">
        <v>980</v>
      </c>
      <c r="D130" s="12" t="s">
        <v>48</v>
      </c>
      <c r="E130" s="121" t="s">
        <v>177</v>
      </c>
      <c r="F130" s="12"/>
      <c r="G130" s="13"/>
      <c r="H130" s="131">
        <f t="shared" si="38"/>
        <v>205</v>
      </c>
      <c r="I130" s="197">
        <f t="shared" si="38"/>
        <v>59.8</v>
      </c>
      <c r="J130" s="206">
        <f t="shared" ref="J130:J144" si="39">I130*100/H130</f>
        <v>29.170731707317074</v>
      </c>
    </row>
    <row r="131" spans="1:10" s="22" customFormat="1">
      <c r="A131" s="15"/>
      <c r="B131" s="97" t="s">
        <v>113</v>
      </c>
      <c r="C131" s="16">
        <v>980</v>
      </c>
      <c r="D131" s="17" t="s">
        <v>48</v>
      </c>
      <c r="E131" s="122" t="s">
        <v>177</v>
      </c>
      <c r="F131" s="17" t="s">
        <v>114</v>
      </c>
      <c r="G131" s="18"/>
      <c r="H131" s="128">
        <f t="shared" si="38"/>
        <v>205</v>
      </c>
      <c r="I131" s="171">
        <f t="shared" si="38"/>
        <v>59.8</v>
      </c>
      <c r="J131" s="207">
        <f t="shared" si="39"/>
        <v>29.170731707317074</v>
      </c>
    </row>
    <row r="132" spans="1:10" s="22" customFormat="1" ht="31.5">
      <c r="A132" s="15"/>
      <c r="B132" s="97" t="s">
        <v>133</v>
      </c>
      <c r="C132" s="16">
        <v>980</v>
      </c>
      <c r="D132" s="17" t="s">
        <v>48</v>
      </c>
      <c r="E132" s="122" t="s">
        <v>177</v>
      </c>
      <c r="F132" s="17" t="s">
        <v>132</v>
      </c>
      <c r="G132" s="18"/>
      <c r="H132" s="128">
        <f t="shared" si="38"/>
        <v>205</v>
      </c>
      <c r="I132" s="171">
        <f t="shared" si="38"/>
        <v>59.8</v>
      </c>
      <c r="J132" s="207">
        <f t="shared" si="39"/>
        <v>29.170731707317074</v>
      </c>
    </row>
    <row r="133" spans="1:10" s="22" customFormat="1" ht="31.5">
      <c r="A133" s="15"/>
      <c r="B133" s="97" t="s">
        <v>206</v>
      </c>
      <c r="C133" s="16">
        <v>980</v>
      </c>
      <c r="D133" s="17" t="s">
        <v>48</v>
      </c>
      <c r="E133" s="122" t="s">
        <v>177</v>
      </c>
      <c r="F133" s="17" t="s">
        <v>207</v>
      </c>
      <c r="G133" s="18"/>
      <c r="H133" s="128">
        <f t="shared" si="38"/>
        <v>205</v>
      </c>
      <c r="I133" s="171">
        <f t="shared" si="38"/>
        <v>59.8</v>
      </c>
      <c r="J133" s="207">
        <f t="shared" si="39"/>
        <v>29.170731707317074</v>
      </c>
    </row>
    <row r="134" spans="1:10" s="22" customFormat="1" ht="20.100000000000001" customHeight="1">
      <c r="A134" s="15" t="s">
        <v>262</v>
      </c>
      <c r="B134" s="150" t="s">
        <v>200</v>
      </c>
      <c r="C134" s="16">
        <v>980</v>
      </c>
      <c r="D134" s="17" t="s">
        <v>48</v>
      </c>
      <c r="E134" s="122" t="s">
        <v>177</v>
      </c>
      <c r="F134" s="17" t="s">
        <v>207</v>
      </c>
      <c r="G134" s="17" t="s">
        <v>201</v>
      </c>
      <c r="H134" s="148">
        <f>115+90</f>
        <v>205</v>
      </c>
      <c r="I134" s="171">
        <v>59.8</v>
      </c>
      <c r="J134" s="207">
        <f t="shared" si="39"/>
        <v>29.170731707317074</v>
      </c>
    </row>
    <row r="135" spans="1:10" s="5" customFormat="1">
      <c r="A135" s="65" t="s">
        <v>94</v>
      </c>
      <c r="B135" s="100" t="s">
        <v>50</v>
      </c>
      <c r="C135" s="73">
        <v>980</v>
      </c>
      <c r="D135" s="74" t="s">
        <v>51</v>
      </c>
      <c r="E135" s="74"/>
      <c r="F135" s="74"/>
      <c r="G135" s="75"/>
      <c r="H135" s="143">
        <f t="shared" ref="H135:I138" si="40">H136</f>
        <v>34.5</v>
      </c>
      <c r="I135" s="143">
        <f t="shared" si="40"/>
        <v>21.99288</v>
      </c>
      <c r="J135" s="205">
        <f>I135*100/H135</f>
        <v>63.747478260869563</v>
      </c>
    </row>
    <row r="136" spans="1:10" s="21" customFormat="1" ht="31.5">
      <c r="A136" s="10" t="s">
        <v>89</v>
      </c>
      <c r="B136" s="120" t="s">
        <v>153</v>
      </c>
      <c r="C136" s="11">
        <v>980</v>
      </c>
      <c r="D136" s="12" t="s">
        <v>51</v>
      </c>
      <c r="E136" s="121" t="s">
        <v>172</v>
      </c>
      <c r="F136" s="12"/>
      <c r="G136" s="13"/>
      <c r="H136" s="131">
        <f t="shared" si="40"/>
        <v>34.5</v>
      </c>
      <c r="I136" s="131">
        <f t="shared" si="40"/>
        <v>21.99288</v>
      </c>
      <c r="J136" s="206">
        <f t="shared" si="39"/>
        <v>63.747478260869563</v>
      </c>
    </row>
    <row r="137" spans="1:10">
      <c r="A137" s="15"/>
      <c r="B137" s="97" t="s">
        <v>113</v>
      </c>
      <c r="C137" s="16">
        <v>980</v>
      </c>
      <c r="D137" s="17" t="s">
        <v>51</v>
      </c>
      <c r="E137" s="122" t="s">
        <v>172</v>
      </c>
      <c r="F137" s="17" t="s">
        <v>114</v>
      </c>
      <c r="G137" s="18"/>
      <c r="H137" s="128">
        <f t="shared" si="40"/>
        <v>34.5</v>
      </c>
      <c r="I137" s="128">
        <f t="shared" si="40"/>
        <v>21.99288</v>
      </c>
      <c r="J137" s="207">
        <f t="shared" si="39"/>
        <v>63.747478260869563</v>
      </c>
    </row>
    <row r="138" spans="1:10" ht="31.5">
      <c r="A138" s="15"/>
      <c r="B138" s="104" t="s">
        <v>133</v>
      </c>
      <c r="C138" s="16">
        <v>980</v>
      </c>
      <c r="D138" s="17" t="s">
        <v>51</v>
      </c>
      <c r="E138" s="122" t="s">
        <v>172</v>
      </c>
      <c r="F138" s="17" t="s">
        <v>132</v>
      </c>
      <c r="G138" s="18"/>
      <c r="H138" s="128">
        <f t="shared" si="40"/>
        <v>34.5</v>
      </c>
      <c r="I138" s="128">
        <f t="shared" si="40"/>
        <v>21.99288</v>
      </c>
      <c r="J138" s="207">
        <f t="shared" si="39"/>
        <v>63.747478260869563</v>
      </c>
    </row>
    <row r="139" spans="1:10" ht="31.5">
      <c r="A139" s="15"/>
      <c r="B139" s="97" t="s">
        <v>206</v>
      </c>
      <c r="C139" s="16">
        <v>980</v>
      </c>
      <c r="D139" s="17" t="s">
        <v>51</v>
      </c>
      <c r="E139" s="122" t="s">
        <v>172</v>
      </c>
      <c r="F139" s="17" t="s">
        <v>207</v>
      </c>
      <c r="G139" s="18"/>
      <c r="H139" s="128">
        <f t="shared" ref="H139:I139" si="41">H141+H140+H142</f>
        <v>34.5</v>
      </c>
      <c r="I139" s="128">
        <f t="shared" si="41"/>
        <v>21.99288</v>
      </c>
      <c r="J139" s="207">
        <f t="shared" si="39"/>
        <v>63.747478260869563</v>
      </c>
    </row>
    <row r="140" spans="1:10">
      <c r="A140" s="15" t="s">
        <v>267</v>
      </c>
      <c r="B140" s="150" t="s">
        <v>208</v>
      </c>
      <c r="C140" s="16">
        <v>980</v>
      </c>
      <c r="D140" s="17" t="s">
        <v>51</v>
      </c>
      <c r="E140" s="122" t="s">
        <v>172</v>
      </c>
      <c r="F140" s="17" t="s">
        <v>207</v>
      </c>
      <c r="G140" s="17" t="s">
        <v>209</v>
      </c>
      <c r="H140" s="148">
        <f>25-10</f>
        <v>15</v>
      </c>
      <c r="I140" s="134">
        <v>10.8</v>
      </c>
      <c r="J140" s="207">
        <f t="shared" si="39"/>
        <v>72</v>
      </c>
    </row>
    <row r="141" spans="1:10">
      <c r="A141" s="15" t="s">
        <v>295</v>
      </c>
      <c r="B141" s="150" t="s">
        <v>200</v>
      </c>
      <c r="C141" s="16">
        <v>980</v>
      </c>
      <c r="D141" s="17" t="s">
        <v>51</v>
      </c>
      <c r="E141" s="122" t="s">
        <v>172</v>
      </c>
      <c r="F141" s="17" t="s">
        <v>207</v>
      </c>
      <c r="G141" s="17" t="s">
        <v>201</v>
      </c>
      <c r="H141" s="148">
        <f>119.5-105</f>
        <v>14.5</v>
      </c>
      <c r="I141" s="134">
        <v>6.22288</v>
      </c>
      <c r="J141" s="207">
        <f t="shared" si="39"/>
        <v>42.916413793103452</v>
      </c>
    </row>
    <row r="142" spans="1:10">
      <c r="A142" s="15" t="s">
        <v>296</v>
      </c>
      <c r="B142" s="150" t="s">
        <v>297</v>
      </c>
      <c r="C142" s="16">
        <v>980</v>
      </c>
      <c r="D142" s="17" t="s">
        <v>51</v>
      </c>
      <c r="E142" s="122" t="s">
        <v>172</v>
      </c>
      <c r="F142" s="17" t="s">
        <v>207</v>
      </c>
      <c r="G142" s="17" t="s">
        <v>230</v>
      </c>
      <c r="H142" s="148">
        <v>5</v>
      </c>
      <c r="I142" s="134">
        <v>4.97</v>
      </c>
      <c r="J142" s="207">
        <f t="shared" si="39"/>
        <v>99.4</v>
      </c>
    </row>
    <row r="143" spans="1:10" s="21" customFormat="1">
      <c r="A143" s="65" t="s">
        <v>93</v>
      </c>
      <c r="B143" s="100" t="s">
        <v>124</v>
      </c>
      <c r="C143" s="73">
        <v>980</v>
      </c>
      <c r="D143" s="74" t="s">
        <v>95</v>
      </c>
      <c r="E143" s="74"/>
      <c r="F143" s="74"/>
      <c r="G143" s="75"/>
      <c r="H143" s="143">
        <f>H154+H144+H149+H159</f>
        <v>590</v>
      </c>
      <c r="I143" s="143">
        <f>I154+I144+I149+I159</f>
        <v>197.5</v>
      </c>
      <c r="J143" s="205">
        <f>I143*100/H143</f>
        <v>33.474576271186443</v>
      </c>
    </row>
    <row r="144" spans="1:10" s="21" customFormat="1" ht="47.25">
      <c r="A144" s="30" t="s">
        <v>96</v>
      </c>
      <c r="B144" s="120" t="s">
        <v>154</v>
      </c>
      <c r="C144" s="19">
        <v>980</v>
      </c>
      <c r="D144" s="27" t="s">
        <v>95</v>
      </c>
      <c r="E144" s="121" t="s">
        <v>180</v>
      </c>
      <c r="F144" s="27"/>
      <c r="G144" s="28"/>
      <c r="H144" s="146">
        <f t="shared" ref="H144:I146" si="42">H145</f>
        <v>425</v>
      </c>
      <c r="I144" s="146">
        <f t="shared" si="42"/>
        <v>48</v>
      </c>
      <c r="J144" s="206">
        <f t="shared" si="39"/>
        <v>11.294117647058824</v>
      </c>
    </row>
    <row r="145" spans="1:10" s="21" customFormat="1">
      <c r="A145" s="23"/>
      <c r="B145" s="97" t="s">
        <v>113</v>
      </c>
      <c r="C145" s="24">
        <v>980</v>
      </c>
      <c r="D145" s="25" t="s">
        <v>95</v>
      </c>
      <c r="E145" s="122" t="s">
        <v>180</v>
      </c>
      <c r="F145" s="25" t="s">
        <v>114</v>
      </c>
      <c r="G145" s="26"/>
      <c r="H145" s="147">
        <f t="shared" si="42"/>
        <v>425</v>
      </c>
      <c r="I145" s="147">
        <f t="shared" si="42"/>
        <v>48</v>
      </c>
      <c r="J145" s="207">
        <f t="shared" ref="J145:J158" si="43">I145*100/H145</f>
        <v>11.294117647058824</v>
      </c>
    </row>
    <row r="146" spans="1:10" ht="31.5">
      <c r="A146" s="23"/>
      <c r="B146" s="104" t="s">
        <v>133</v>
      </c>
      <c r="C146" s="24">
        <v>980</v>
      </c>
      <c r="D146" s="25" t="s">
        <v>95</v>
      </c>
      <c r="E146" s="122" t="s">
        <v>180</v>
      </c>
      <c r="F146" s="25" t="s">
        <v>132</v>
      </c>
      <c r="G146" s="26"/>
      <c r="H146" s="147">
        <f t="shared" si="42"/>
        <v>425</v>
      </c>
      <c r="I146" s="147">
        <f t="shared" si="42"/>
        <v>48</v>
      </c>
      <c r="J146" s="207">
        <f t="shared" si="43"/>
        <v>11.294117647058824</v>
      </c>
    </row>
    <row r="147" spans="1:10" ht="31.5">
      <c r="A147" s="23"/>
      <c r="B147" s="97" t="s">
        <v>206</v>
      </c>
      <c r="C147" s="24">
        <v>980</v>
      </c>
      <c r="D147" s="25" t="s">
        <v>95</v>
      </c>
      <c r="E147" s="122" t="s">
        <v>180</v>
      </c>
      <c r="F147" s="17" t="s">
        <v>207</v>
      </c>
      <c r="G147" s="26"/>
      <c r="H147" s="147">
        <f>H148</f>
        <v>425</v>
      </c>
      <c r="I147" s="147">
        <f>I148</f>
        <v>48</v>
      </c>
      <c r="J147" s="207">
        <f t="shared" si="43"/>
        <v>11.294117647058824</v>
      </c>
    </row>
    <row r="148" spans="1:10">
      <c r="A148" s="23" t="s">
        <v>270</v>
      </c>
      <c r="B148" s="150" t="s">
        <v>200</v>
      </c>
      <c r="C148" s="24">
        <v>980</v>
      </c>
      <c r="D148" s="25" t="s">
        <v>95</v>
      </c>
      <c r="E148" s="122" t="s">
        <v>180</v>
      </c>
      <c r="F148" s="17" t="s">
        <v>207</v>
      </c>
      <c r="G148" s="17" t="s">
        <v>201</v>
      </c>
      <c r="H148" s="148">
        <v>425</v>
      </c>
      <c r="I148" s="134">
        <v>48</v>
      </c>
      <c r="J148" s="207">
        <f t="shared" si="43"/>
        <v>11.294117647058824</v>
      </c>
    </row>
    <row r="149" spans="1:10" s="21" customFormat="1" ht="63">
      <c r="A149" s="30" t="s">
        <v>97</v>
      </c>
      <c r="B149" s="120" t="s">
        <v>155</v>
      </c>
      <c r="C149" s="19">
        <v>980</v>
      </c>
      <c r="D149" s="27" t="s">
        <v>95</v>
      </c>
      <c r="E149" s="121" t="s">
        <v>181</v>
      </c>
      <c r="F149" s="17"/>
      <c r="G149" s="28"/>
      <c r="H149" s="146">
        <f t="shared" ref="H149:I152" si="44">H150</f>
        <v>155</v>
      </c>
      <c r="I149" s="146">
        <f t="shared" si="44"/>
        <v>149.5</v>
      </c>
      <c r="J149" s="206">
        <f t="shared" si="43"/>
        <v>96.451612903225808</v>
      </c>
    </row>
    <row r="150" spans="1:10">
      <c r="A150" s="23"/>
      <c r="B150" s="97" t="s">
        <v>113</v>
      </c>
      <c r="C150" s="24">
        <v>980</v>
      </c>
      <c r="D150" s="25" t="s">
        <v>95</v>
      </c>
      <c r="E150" s="122" t="s">
        <v>181</v>
      </c>
      <c r="F150" s="25" t="s">
        <v>114</v>
      </c>
      <c r="G150" s="26"/>
      <c r="H150" s="147">
        <f t="shared" si="44"/>
        <v>155</v>
      </c>
      <c r="I150" s="147">
        <f t="shared" si="44"/>
        <v>149.5</v>
      </c>
      <c r="J150" s="207">
        <f t="shared" si="43"/>
        <v>96.451612903225808</v>
      </c>
    </row>
    <row r="151" spans="1:10" ht="31.5">
      <c r="A151" s="23"/>
      <c r="B151" s="104" t="s">
        <v>133</v>
      </c>
      <c r="C151" s="24">
        <v>980</v>
      </c>
      <c r="D151" s="25" t="s">
        <v>95</v>
      </c>
      <c r="E151" s="122" t="s">
        <v>181</v>
      </c>
      <c r="F151" s="25" t="s">
        <v>132</v>
      </c>
      <c r="G151" s="26"/>
      <c r="H151" s="147">
        <f t="shared" si="44"/>
        <v>155</v>
      </c>
      <c r="I151" s="147">
        <f t="shared" si="44"/>
        <v>149.5</v>
      </c>
      <c r="J151" s="207">
        <f t="shared" si="43"/>
        <v>96.451612903225808</v>
      </c>
    </row>
    <row r="152" spans="1:10" ht="31.5">
      <c r="A152" s="23"/>
      <c r="B152" s="97" t="s">
        <v>206</v>
      </c>
      <c r="C152" s="24">
        <v>980</v>
      </c>
      <c r="D152" s="25" t="s">
        <v>95</v>
      </c>
      <c r="E152" s="122" t="s">
        <v>181</v>
      </c>
      <c r="F152" s="17" t="s">
        <v>207</v>
      </c>
      <c r="G152" s="26"/>
      <c r="H152" s="147">
        <f t="shared" si="44"/>
        <v>155</v>
      </c>
      <c r="I152" s="147">
        <f t="shared" si="44"/>
        <v>149.5</v>
      </c>
      <c r="J152" s="207">
        <f t="shared" si="43"/>
        <v>96.451612903225808</v>
      </c>
    </row>
    <row r="153" spans="1:10">
      <c r="A153" s="23" t="s">
        <v>271</v>
      </c>
      <c r="B153" s="150" t="s">
        <v>200</v>
      </c>
      <c r="C153" s="24">
        <v>980</v>
      </c>
      <c r="D153" s="25" t="s">
        <v>95</v>
      </c>
      <c r="E153" s="122" t="s">
        <v>181</v>
      </c>
      <c r="F153" s="17" t="s">
        <v>207</v>
      </c>
      <c r="G153" s="17" t="s">
        <v>201</v>
      </c>
      <c r="H153" s="170">
        <v>155</v>
      </c>
      <c r="I153" s="171">
        <v>149.5</v>
      </c>
      <c r="J153" s="207">
        <f t="shared" si="43"/>
        <v>96.451612903225808</v>
      </c>
    </row>
    <row r="154" spans="1:10" ht="63">
      <c r="A154" s="30" t="s">
        <v>98</v>
      </c>
      <c r="B154" s="120" t="s">
        <v>156</v>
      </c>
      <c r="C154" s="19">
        <v>980</v>
      </c>
      <c r="D154" s="27" t="s">
        <v>95</v>
      </c>
      <c r="E154" s="121" t="s">
        <v>182</v>
      </c>
      <c r="F154" s="27"/>
      <c r="G154" s="28"/>
      <c r="H154" s="168">
        <f t="shared" ref="H154:I162" si="45">H155</f>
        <v>5</v>
      </c>
      <c r="I154" s="193">
        <f t="shared" si="45"/>
        <v>0</v>
      </c>
      <c r="J154" s="132">
        <f t="shared" si="43"/>
        <v>0</v>
      </c>
    </row>
    <row r="155" spans="1:10">
      <c r="A155" s="23"/>
      <c r="B155" s="97" t="s">
        <v>113</v>
      </c>
      <c r="C155" s="24">
        <v>980</v>
      </c>
      <c r="D155" s="25" t="s">
        <v>95</v>
      </c>
      <c r="E155" s="122" t="s">
        <v>182</v>
      </c>
      <c r="F155" s="25" t="s">
        <v>114</v>
      </c>
      <c r="G155" s="26"/>
      <c r="H155" s="173">
        <f t="shared" si="45"/>
        <v>5</v>
      </c>
      <c r="I155" s="149">
        <f t="shared" si="45"/>
        <v>0</v>
      </c>
      <c r="J155" s="201">
        <f t="shared" si="43"/>
        <v>0</v>
      </c>
    </row>
    <row r="156" spans="1:10" ht="31.5">
      <c r="A156" s="23"/>
      <c r="B156" s="104" t="s">
        <v>133</v>
      </c>
      <c r="C156" s="24">
        <v>980</v>
      </c>
      <c r="D156" s="25" t="s">
        <v>95</v>
      </c>
      <c r="E156" s="122" t="s">
        <v>182</v>
      </c>
      <c r="F156" s="25" t="s">
        <v>132</v>
      </c>
      <c r="G156" s="26"/>
      <c r="H156" s="173">
        <f t="shared" si="45"/>
        <v>5</v>
      </c>
      <c r="I156" s="149">
        <f t="shared" si="45"/>
        <v>0</v>
      </c>
      <c r="J156" s="201">
        <f t="shared" si="43"/>
        <v>0</v>
      </c>
    </row>
    <row r="157" spans="1:10" ht="31.5">
      <c r="A157" s="23"/>
      <c r="B157" s="97" t="s">
        <v>206</v>
      </c>
      <c r="C157" s="24">
        <v>980</v>
      </c>
      <c r="D157" s="25" t="s">
        <v>95</v>
      </c>
      <c r="E157" s="122" t="s">
        <v>182</v>
      </c>
      <c r="F157" s="17" t="s">
        <v>207</v>
      </c>
      <c r="G157" s="26"/>
      <c r="H157" s="173">
        <f t="shared" si="45"/>
        <v>5</v>
      </c>
      <c r="I157" s="149">
        <f t="shared" si="45"/>
        <v>0</v>
      </c>
      <c r="J157" s="201">
        <f t="shared" si="43"/>
        <v>0</v>
      </c>
    </row>
    <row r="158" spans="1:10">
      <c r="A158" s="23" t="s">
        <v>272</v>
      </c>
      <c r="B158" s="150" t="s">
        <v>200</v>
      </c>
      <c r="C158" s="24">
        <v>980</v>
      </c>
      <c r="D158" s="25" t="s">
        <v>95</v>
      </c>
      <c r="E158" s="122" t="s">
        <v>182</v>
      </c>
      <c r="F158" s="17" t="s">
        <v>207</v>
      </c>
      <c r="G158" s="17" t="s">
        <v>201</v>
      </c>
      <c r="H158" s="148">
        <v>5</v>
      </c>
      <c r="I158" s="129">
        <v>0</v>
      </c>
      <c r="J158" s="201">
        <f t="shared" si="43"/>
        <v>0</v>
      </c>
    </row>
    <row r="159" spans="1:10" ht="47.25">
      <c r="A159" s="113" t="s">
        <v>146</v>
      </c>
      <c r="B159" s="120" t="s">
        <v>157</v>
      </c>
      <c r="C159" s="19">
        <v>980</v>
      </c>
      <c r="D159" s="27" t="s">
        <v>95</v>
      </c>
      <c r="E159" s="121" t="s">
        <v>183</v>
      </c>
      <c r="F159" s="27"/>
      <c r="G159" s="28"/>
      <c r="H159" s="168">
        <f t="shared" ref="H159:H162" si="46">H160</f>
        <v>5</v>
      </c>
      <c r="I159" s="193">
        <f t="shared" si="45"/>
        <v>0</v>
      </c>
      <c r="J159" s="132">
        <f t="shared" ref="J159:J163" si="47">I159*100/H159</f>
        <v>0</v>
      </c>
    </row>
    <row r="160" spans="1:10" s="22" customFormat="1">
      <c r="A160" s="114"/>
      <c r="B160" s="97" t="s">
        <v>113</v>
      </c>
      <c r="C160" s="24">
        <v>980</v>
      </c>
      <c r="D160" s="25" t="s">
        <v>95</v>
      </c>
      <c r="E160" s="122" t="s">
        <v>183</v>
      </c>
      <c r="F160" s="25" t="s">
        <v>114</v>
      </c>
      <c r="G160" s="82"/>
      <c r="H160" s="169">
        <f t="shared" si="46"/>
        <v>5</v>
      </c>
      <c r="I160" s="149">
        <f t="shared" si="45"/>
        <v>0</v>
      </c>
      <c r="J160" s="201">
        <f t="shared" si="47"/>
        <v>0</v>
      </c>
    </row>
    <row r="161" spans="1:10" s="5" customFormat="1" ht="31.5">
      <c r="A161" s="23"/>
      <c r="B161" s="104" t="s">
        <v>133</v>
      </c>
      <c r="C161" s="24">
        <v>980</v>
      </c>
      <c r="D161" s="25" t="s">
        <v>95</v>
      </c>
      <c r="E161" s="122" t="s">
        <v>183</v>
      </c>
      <c r="F161" s="25" t="s">
        <v>132</v>
      </c>
      <c r="G161" s="82"/>
      <c r="H161" s="169">
        <f t="shared" si="46"/>
        <v>5</v>
      </c>
      <c r="I161" s="149">
        <f t="shared" si="45"/>
        <v>0</v>
      </c>
      <c r="J161" s="201">
        <f t="shared" si="47"/>
        <v>0</v>
      </c>
    </row>
    <row r="162" spans="1:10" s="5" customFormat="1" ht="31.5">
      <c r="A162" s="23"/>
      <c r="B162" s="97" t="s">
        <v>206</v>
      </c>
      <c r="C162" s="24">
        <v>980</v>
      </c>
      <c r="D162" s="25" t="s">
        <v>95</v>
      </c>
      <c r="E162" s="122" t="s">
        <v>183</v>
      </c>
      <c r="F162" s="17" t="s">
        <v>207</v>
      </c>
      <c r="G162" s="26"/>
      <c r="H162" s="169">
        <f t="shared" si="46"/>
        <v>5</v>
      </c>
      <c r="I162" s="149">
        <f t="shared" si="45"/>
        <v>0</v>
      </c>
      <c r="J162" s="201">
        <f t="shared" si="47"/>
        <v>0</v>
      </c>
    </row>
    <row r="163" spans="1:10" s="5" customFormat="1">
      <c r="A163" s="23" t="s">
        <v>273</v>
      </c>
      <c r="B163" s="150" t="s">
        <v>200</v>
      </c>
      <c r="C163" s="24">
        <v>980</v>
      </c>
      <c r="D163" s="25" t="s">
        <v>95</v>
      </c>
      <c r="E163" s="122" t="s">
        <v>183</v>
      </c>
      <c r="F163" s="17" t="s">
        <v>207</v>
      </c>
      <c r="G163" s="17" t="s">
        <v>201</v>
      </c>
      <c r="H163" s="148">
        <v>5</v>
      </c>
      <c r="I163" s="129">
        <v>0</v>
      </c>
      <c r="J163" s="201">
        <f t="shared" si="47"/>
        <v>0</v>
      </c>
    </row>
    <row r="164" spans="1:10" s="5" customFormat="1">
      <c r="A164" s="53" t="s">
        <v>58</v>
      </c>
      <c r="B164" s="99" t="s">
        <v>144</v>
      </c>
      <c r="C164" s="40">
        <v>980</v>
      </c>
      <c r="D164" s="41" t="s">
        <v>53</v>
      </c>
      <c r="E164" s="41"/>
      <c r="F164" s="41"/>
      <c r="G164" s="42"/>
      <c r="H164" s="138">
        <f t="shared" ref="H164:I164" si="48">H165</f>
        <v>6660.9</v>
      </c>
      <c r="I164" s="138">
        <f t="shared" si="48"/>
        <v>5871.8449999999993</v>
      </c>
      <c r="J164" s="174">
        <f>I164*100/H164</f>
        <v>88.153928147847878</v>
      </c>
    </row>
    <row r="165" spans="1:10" s="5" customFormat="1">
      <c r="A165" s="65" t="s">
        <v>61</v>
      </c>
      <c r="B165" s="103" t="s">
        <v>55</v>
      </c>
      <c r="C165" s="43">
        <v>980</v>
      </c>
      <c r="D165" s="74" t="s">
        <v>56</v>
      </c>
      <c r="E165" s="44"/>
      <c r="F165" s="44"/>
      <c r="G165" s="45"/>
      <c r="H165" s="143">
        <f t="shared" ref="H165:I165" si="49">H166+H172+H178</f>
        <v>6660.9</v>
      </c>
      <c r="I165" s="143">
        <f t="shared" si="49"/>
        <v>5871.8449999999993</v>
      </c>
      <c r="J165" s="205">
        <f>I165*100/H165</f>
        <v>88.153928147847878</v>
      </c>
    </row>
    <row r="166" spans="1:10" s="21" customFormat="1" ht="47.25">
      <c r="A166" s="10" t="s">
        <v>64</v>
      </c>
      <c r="B166" s="120" t="s">
        <v>158</v>
      </c>
      <c r="C166" s="19">
        <v>980</v>
      </c>
      <c r="D166" s="12" t="s">
        <v>56</v>
      </c>
      <c r="E166" s="121" t="s">
        <v>184</v>
      </c>
      <c r="F166" s="27"/>
      <c r="G166" s="28"/>
      <c r="H166" s="146">
        <f t="shared" ref="H166:I168" si="50">H167</f>
        <v>2476</v>
      </c>
      <c r="I166" s="146">
        <f t="shared" si="50"/>
        <v>2190.375</v>
      </c>
      <c r="J166" s="206">
        <f t="shared" ref="J166:J214" si="51">I166*100/H166</f>
        <v>88.464256865912759</v>
      </c>
    </row>
    <row r="167" spans="1:10" s="21" customFormat="1">
      <c r="A167" s="15"/>
      <c r="B167" s="97" t="s">
        <v>113</v>
      </c>
      <c r="C167" s="16">
        <v>980</v>
      </c>
      <c r="D167" s="17" t="s">
        <v>56</v>
      </c>
      <c r="E167" s="122" t="s">
        <v>184</v>
      </c>
      <c r="F167" s="25" t="s">
        <v>114</v>
      </c>
      <c r="G167" s="26"/>
      <c r="H167" s="147">
        <f t="shared" si="50"/>
        <v>2476</v>
      </c>
      <c r="I167" s="147">
        <f t="shared" si="50"/>
        <v>2190.375</v>
      </c>
      <c r="J167" s="207">
        <f t="shared" si="51"/>
        <v>88.464256865912759</v>
      </c>
    </row>
    <row r="168" spans="1:10" s="21" customFormat="1" ht="31.5">
      <c r="A168" s="15"/>
      <c r="B168" s="104" t="s">
        <v>133</v>
      </c>
      <c r="C168" s="16">
        <v>980</v>
      </c>
      <c r="D168" s="17" t="s">
        <v>56</v>
      </c>
      <c r="E168" s="122" t="s">
        <v>184</v>
      </c>
      <c r="F168" s="25" t="s">
        <v>132</v>
      </c>
      <c r="G168" s="26"/>
      <c r="H168" s="147">
        <f t="shared" si="50"/>
        <v>2476</v>
      </c>
      <c r="I168" s="147">
        <f t="shared" si="50"/>
        <v>2190.375</v>
      </c>
      <c r="J168" s="207">
        <f t="shared" si="51"/>
        <v>88.464256865912759</v>
      </c>
    </row>
    <row r="169" spans="1:10" s="21" customFormat="1" ht="31.5">
      <c r="A169" s="15"/>
      <c r="B169" s="97" t="s">
        <v>206</v>
      </c>
      <c r="C169" s="24">
        <v>980</v>
      </c>
      <c r="D169" s="17" t="s">
        <v>56</v>
      </c>
      <c r="E169" s="122" t="s">
        <v>184</v>
      </c>
      <c r="F169" s="17" t="s">
        <v>207</v>
      </c>
      <c r="G169" s="26"/>
      <c r="H169" s="175">
        <f t="shared" ref="H169:I169" si="52">H170+H171</f>
        <v>2476</v>
      </c>
      <c r="I169" s="175">
        <f t="shared" si="52"/>
        <v>2190.375</v>
      </c>
      <c r="J169" s="207">
        <f t="shared" si="51"/>
        <v>88.464256865912759</v>
      </c>
    </row>
    <row r="170" spans="1:10" s="21" customFormat="1">
      <c r="A170" s="15" t="s">
        <v>274</v>
      </c>
      <c r="B170" s="150" t="s">
        <v>200</v>
      </c>
      <c r="C170" s="24">
        <v>980</v>
      </c>
      <c r="D170" s="17" t="s">
        <v>56</v>
      </c>
      <c r="E170" s="122" t="s">
        <v>184</v>
      </c>
      <c r="F170" s="17" t="s">
        <v>207</v>
      </c>
      <c r="G170" s="17" t="s">
        <v>201</v>
      </c>
      <c r="H170" s="147">
        <v>2161.6</v>
      </c>
      <c r="I170" s="147">
        <v>2156.9499999999998</v>
      </c>
      <c r="J170" s="207">
        <f t="shared" si="51"/>
        <v>99.784881569207982</v>
      </c>
    </row>
    <row r="171" spans="1:10" s="21" customFormat="1">
      <c r="A171" s="15" t="s">
        <v>298</v>
      </c>
      <c r="B171" s="150" t="s">
        <v>229</v>
      </c>
      <c r="C171" s="24">
        <v>980</v>
      </c>
      <c r="D171" s="17" t="s">
        <v>56</v>
      </c>
      <c r="E171" s="122" t="s">
        <v>184</v>
      </c>
      <c r="F171" s="17" t="s">
        <v>207</v>
      </c>
      <c r="G171" s="17" t="s">
        <v>230</v>
      </c>
      <c r="H171" s="147">
        <f>14.4+300</f>
        <v>314.39999999999998</v>
      </c>
      <c r="I171" s="147">
        <v>33.424999999999997</v>
      </c>
      <c r="J171" s="207">
        <f t="shared" si="51"/>
        <v>10.631361323155216</v>
      </c>
    </row>
    <row r="172" spans="1:10" ht="31.5">
      <c r="A172" s="10" t="s">
        <v>84</v>
      </c>
      <c r="B172" s="120" t="s">
        <v>159</v>
      </c>
      <c r="C172" s="19">
        <v>980</v>
      </c>
      <c r="D172" s="12" t="s">
        <v>56</v>
      </c>
      <c r="E172" s="121" t="s">
        <v>185</v>
      </c>
      <c r="F172" s="27"/>
      <c r="G172" s="28"/>
      <c r="H172" s="146">
        <f t="shared" ref="H172:I174" si="53">H173</f>
        <v>1369.9</v>
      </c>
      <c r="I172" s="146">
        <f t="shared" si="53"/>
        <v>1369.82</v>
      </c>
      <c r="J172" s="206">
        <f t="shared" si="51"/>
        <v>99.994160157675736</v>
      </c>
    </row>
    <row r="173" spans="1:10">
      <c r="A173" s="15"/>
      <c r="B173" s="97" t="s">
        <v>113</v>
      </c>
      <c r="C173" s="16">
        <v>980</v>
      </c>
      <c r="D173" s="17" t="s">
        <v>56</v>
      </c>
      <c r="E173" s="122" t="s">
        <v>185</v>
      </c>
      <c r="F173" s="29" t="s">
        <v>114</v>
      </c>
      <c r="G173" s="26"/>
      <c r="H173" s="147">
        <f t="shared" si="53"/>
        <v>1369.9</v>
      </c>
      <c r="I173" s="147">
        <f t="shared" si="53"/>
        <v>1369.82</v>
      </c>
      <c r="J173" s="207">
        <f t="shared" si="51"/>
        <v>99.994160157675736</v>
      </c>
    </row>
    <row r="174" spans="1:10" s="21" customFormat="1" ht="30.75" customHeight="1">
      <c r="A174" s="15"/>
      <c r="B174" s="104" t="s">
        <v>133</v>
      </c>
      <c r="C174" s="16">
        <v>980</v>
      </c>
      <c r="D174" s="17" t="s">
        <v>56</v>
      </c>
      <c r="E174" s="122" t="s">
        <v>185</v>
      </c>
      <c r="F174" s="29" t="s">
        <v>132</v>
      </c>
      <c r="G174" s="26"/>
      <c r="H174" s="147">
        <f t="shared" si="53"/>
        <v>1369.9</v>
      </c>
      <c r="I174" s="147">
        <f t="shared" si="53"/>
        <v>1369.82</v>
      </c>
      <c r="J174" s="207">
        <f t="shared" si="51"/>
        <v>99.994160157675736</v>
      </c>
    </row>
    <row r="175" spans="1:10" s="21" customFormat="1" ht="30.75" customHeight="1">
      <c r="A175" s="15"/>
      <c r="B175" s="97" t="s">
        <v>206</v>
      </c>
      <c r="C175" s="24">
        <v>980</v>
      </c>
      <c r="D175" s="17" t="s">
        <v>56</v>
      </c>
      <c r="E175" s="122" t="s">
        <v>185</v>
      </c>
      <c r="F175" s="17" t="s">
        <v>207</v>
      </c>
      <c r="G175" s="26"/>
      <c r="H175" s="147">
        <f t="shared" ref="H175:I175" si="54">H176+H177</f>
        <v>1369.9</v>
      </c>
      <c r="I175" s="147">
        <f t="shared" si="54"/>
        <v>1369.82</v>
      </c>
      <c r="J175" s="207">
        <f t="shared" si="51"/>
        <v>99.994160157675736</v>
      </c>
    </row>
    <row r="176" spans="1:10" s="21" customFormat="1">
      <c r="A176" s="15" t="s">
        <v>275</v>
      </c>
      <c r="B176" s="150" t="s">
        <v>200</v>
      </c>
      <c r="C176" s="24">
        <v>980</v>
      </c>
      <c r="D176" s="17" t="s">
        <v>56</v>
      </c>
      <c r="E176" s="122" t="s">
        <v>185</v>
      </c>
      <c r="F176" s="17" t="s">
        <v>207</v>
      </c>
      <c r="G176" s="17" t="s">
        <v>201</v>
      </c>
      <c r="H176" s="147">
        <f>630-360</f>
        <v>270</v>
      </c>
      <c r="I176" s="147">
        <v>270</v>
      </c>
      <c r="J176" s="207">
        <f t="shared" si="51"/>
        <v>100</v>
      </c>
    </row>
    <row r="177" spans="1:10" s="21" customFormat="1">
      <c r="A177" s="15" t="s">
        <v>299</v>
      </c>
      <c r="B177" s="150" t="s">
        <v>229</v>
      </c>
      <c r="C177" s="24">
        <v>980</v>
      </c>
      <c r="D177" s="17" t="s">
        <v>56</v>
      </c>
      <c r="E177" s="122" t="s">
        <v>185</v>
      </c>
      <c r="F177" s="17" t="s">
        <v>207</v>
      </c>
      <c r="G177" s="17" t="s">
        <v>230</v>
      </c>
      <c r="H177" s="147">
        <f>450+649.9</f>
        <v>1099.9000000000001</v>
      </c>
      <c r="I177" s="147">
        <v>1099.82</v>
      </c>
      <c r="J177" s="207">
        <f t="shared" si="51"/>
        <v>99.992726611510136</v>
      </c>
    </row>
    <row r="178" spans="1:10" ht="31.5">
      <c r="A178" s="10" t="s">
        <v>99</v>
      </c>
      <c r="B178" s="120" t="s">
        <v>160</v>
      </c>
      <c r="C178" s="19">
        <v>980</v>
      </c>
      <c r="D178" s="12" t="s">
        <v>56</v>
      </c>
      <c r="E178" s="121" t="s">
        <v>186</v>
      </c>
      <c r="F178" s="27"/>
      <c r="G178" s="28"/>
      <c r="H178" s="146">
        <f t="shared" ref="H178:I181" si="55">H179</f>
        <v>2815</v>
      </c>
      <c r="I178" s="146">
        <f t="shared" si="55"/>
        <v>2311.65</v>
      </c>
      <c r="J178" s="206">
        <f t="shared" si="51"/>
        <v>82.119005328596799</v>
      </c>
    </row>
    <row r="179" spans="1:10">
      <c r="A179" s="15"/>
      <c r="B179" s="97" t="s">
        <v>113</v>
      </c>
      <c r="C179" s="16">
        <v>980</v>
      </c>
      <c r="D179" s="17" t="s">
        <v>56</v>
      </c>
      <c r="E179" s="122" t="s">
        <v>186</v>
      </c>
      <c r="F179" s="29" t="s">
        <v>114</v>
      </c>
      <c r="G179" s="26"/>
      <c r="H179" s="147">
        <f t="shared" si="55"/>
        <v>2815</v>
      </c>
      <c r="I179" s="147">
        <f t="shared" si="55"/>
        <v>2311.65</v>
      </c>
      <c r="J179" s="207">
        <f t="shared" si="51"/>
        <v>82.119005328596799</v>
      </c>
    </row>
    <row r="180" spans="1:10" ht="31.5">
      <c r="A180" s="15"/>
      <c r="B180" s="104" t="s">
        <v>133</v>
      </c>
      <c r="C180" s="16">
        <v>980</v>
      </c>
      <c r="D180" s="17" t="s">
        <v>56</v>
      </c>
      <c r="E180" s="122" t="s">
        <v>186</v>
      </c>
      <c r="F180" s="29" t="s">
        <v>132</v>
      </c>
      <c r="G180" s="26"/>
      <c r="H180" s="147">
        <f t="shared" si="55"/>
        <v>2815</v>
      </c>
      <c r="I180" s="147">
        <f t="shared" si="55"/>
        <v>2311.65</v>
      </c>
      <c r="J180" s="207">
        <f t="shared" si="51"/>
        <v>82.119005328596799</v>
      </c>
    </row>
    <row r="181" spans="1:10" ht="31.5">
      <c r="A181" s="15"/>
      <c r="B181" s="97" t="s">
        <v>206</v>
      </c>
      <c r="C181" s="24">
        <v>980</v>
      </c>
      <c r="D181" s="17" t="s">
        <v>56</v>
      </c>
      <c r="E181" s="122" t="s">
        <v>186</v>
      </c>
      <c r="F181" s="17" t="s">
        <v>207</v>
      </c>
      <c r="G181" s="26"/>
      <c r="H181" s="147">
        <f t="shared" si="55"/>
        <v>2815</v>
      </c>
      <c r="I181" s="147">
        <f t="shared" si="55"/>
        <v>2311.65</v>
      </c>
      <c r="J181" s="207">
        <f t="shared" si="51"/>
        <v>82.119005328596799</v>
      </c>
    </row>
    <row r="182" spans="1:10" ht="19.5" customHeight="1">
      <c r="A182" s="15" t="s">
        <v>276</v>
      </c>
      <c r="B182" s="150" t="s">
        <v>200</v>
      </c>
      <c r="C182" s="24">
        <v>980</v>
      </c>
      <c r="D182" s="17" t="s">
        <v>56</v>
      </c>
      <c r="E182" s="122" t="s">
        <v>186</v>
      </c>
      <c r="F182" s="17" t="s">
        <v>207</v>
      </c>
      <c r="G182" s="17" t="s">
        <v>201</v>
      </c>
      <c r="H182" s="147">
        <f>4100-60-1225</f>
        <v>2815</v>
      </c>
      <c r="I182" s="147">
        <v>2311.65</v>
      </c>
      <c r="J182" s="207">
        <f t="shared" si="51"/>
        <v>82.119005328596799</v>
      </c>
    </row>
    <row r="183" spans="1:10">
      <c r="A183" s="53" t="s">
        <v>68</v>
      </c>
      <c r="B183" s="99" t="s">
        <v>59</v>
      </c>
      <c r="C183" s="40">
        <v>980</v>
      </c>
      <c r="D183" s="41" t="s">
        <v>60</v>
      </c>
      <c r="E183" s="41"/>
      <c r="F183" s="41"/>
      <c r="G183" s="42"/>
      <c r="H183" s="138">
        <f t="shared" ref="H183:I183" si="56">H190+H184</f>
        <v>4655.1000000000004</v>
      </c>
      <c r="I183" s="138">
        <f t="shared" si="56"/>
        <v>3466.6859300000001</v>
      </c>
      <c r="J183" s="174">
        <f>I183*100/H183</f>
        <v>74.470708040643586</v>
      </c>
    </row>
    <row r="184" spans="1:10">
      <c r="A184" s="65" t="s">
        <v>70</v>
      </c>
      <c r="B184" s="103" t="s">
        <v>62</v>
      </c>
      <c r="C184" s="43">
        <v>980</v>
      </c>
      <c r="D184" s="44" t="s">
        <v>63</v>
      </c>
      <c r="E184" s="44"/>
      <c r="F184" s="44"/>
      <c r="G184" s="45"/>
      <c r="H184" s="143">
        <f t="shared" ref="H184:I188" si="57">H185</f>
        <v>280.5</v>
      </c>
      <c r="I184" s="143">
        <f t="shared" si="57"/>
        <v>205.4325</v>
      </c>
      <c r="J184" s="205">
        <f>I184*100/H184</f>
        <v>73.237967914438499</v>
      </c>
    </row>
    <row r="185" spans="1:10" ht="31.5">
      <c r="A185" s="30" t="s">
        <v>73</v>
      </c>
      <c r="B185" s="105" t="s">
        <v>65</v>
      </c>
      <c r="C185" s="19">
        <v>980</v>
      </c>
      <c r="D185" s="27" t="s">
        <v>63</v>
      </c>
      <c r="E185" s="121" t="s">
        <v>174</v>
      </c>
      <c r="F185" s="27"/>
      <c r="G185" s="28"/>
      <c r="H185" s="146">
        <f t="shared" si="57"/>
        <v>280.5</v>
      </c>
      <c r="I185" s="146">
        <f t="shared" si="57"/>
        <v>205.4325</v>
      </c>
      <c r="J185" s="206">
        <f t="shared" si="51"/>
        <v>73.237967914438499</v>
      </c>
    </row>
    <row r="186" spans="1:10">
      <c r="A186" s="23"/>
      <c r="B186" s="106" t="s">
        <v>125</v>
      </c>
      <c r="C186" s="24">
        <v>980</v>
      </c>
      <c r="D186" s="25" t="s">
        <v>63</v>
      </c>
      <c r="E186" s="122" t="s">
        <v>174</v>
      </c>
      <c r="F186" s="25" t="s">
        <v>126</v>
      </c>
      <c r="G186" s="26"/>
      <c r="H186" s="147">
        <f t="shared" si="57"/>
        <v>280.5</v>
      </c>
      <c r="I186" s="147">
        <f t="shared" si="57"/>
        <v>205.4325</v>
      </c>
      <c r="J186" s="207">
        <f t="shared" si="51"/>
        <v>73.237967914438499</v>
      </c>
    </row>
    <row r="187" spans="1:10">
      <c r="A187" s="23"/>
      <c r="B187" s="106" t="s">
        <v>141</v>
      </c>
      <c r="C187" s="24">
        <v>980</v>
      </c>
      <c r="D187" s="25" t="s">
        <v>63</v>
      </c>
      <c r="E187" s="122" t="s">
        <v>174</v>
      </c>
      <c r="F187" s="25" t="s">
        <v>26</v>
      </c>
      <c r="G187" s="26"/>
      <c r="H187" s="147">
        <f t="shared" si="57"/>
        <v>280.5</v>
      </c>
      <c r="I187" s="147">
        <f t="shared" si="57"/>
        <v>205.4325</v>
      </c>
      <c r="J187" s="207">
        <f t="shared" si="51"/>
        <v>73.237967914438499</v>
      </c>
    </row>
    <row r="188" spans="1:10" ht="31.5">
      <c r="A188" s="23"/>
      <c r="B188" s="145" t="s">
        <v>233</v>
      </c>
      <c r="C188" s="24">
        <v>980</v>
      </c>
      <c r="D188" s="25" t="s">
        <v>63</v>
      </c>
      <c r="E188" s="122" t="s">
        <v>174</v>
      </c>
      <c r="F188" s="25" t="s">
        <v>234</v>
      </c>
      <c r="G188" s="25"/>
      <c r="H188" s="147">
        <f t="shared" si="57"/>
        <v>280.5</v>
      </c>
      <c r="I188" s="147">
        <f t="shared" si="57"/>
        <v>205.4325</v>
      </c>
      <c r="J188" s="207">
        <f t="shared" si="51"/>
        <v>73.237967914438499</v>
      </c>
    </row>
    <row r="189" spans="1:10" ht="31.5">
      <c r="A189" s="23" t="s">
        <v>235</v>
      </c>
      <c r="B189" s="145" t="s">
        <v>236</v>
      </c>
      <c r="C189" s="24">
        <v>980</v>
      </c>
      <c r="D189" s="25" t="s">
        <v>63</v>
      </c>
      <c r="E189" s="122" t="s">
        <v>174</v>
      </c>
      <c r="F189" s="25" t="s">
        <v>234</v>
      </c>
      <c r="G189" s="25" t="s">
        <v>237</v>
      </c>
      <c r="H189" s="148">
        <v>280.5</v>
      </c>
      <c r="I189" s="148">
        <v>205.4325</v>
      </c>
      <c r="J189" s="207">
        <f t="shared" si="51"/>
        <v>73.237967914438499</v>
      </c>
    </row>
    <row r="190" spans="1:10">
      <c r="A190" s="65" t="s">
        <v>90</v>
      </c>
      <c r="B190" s="100" t="s">
        <v>66</v>
      </c>
      <c r="C190" s="73">
        <v>980</v>
      </c>
      <c r="D190" s="74" t="s">
        <v>67</v>
      </c>
      <c r="E190" s="74"/>
      <c r="F190" s="74"/>
      <c r="G190" s="75"/>
      <c r="H190" s="143">
        <f>H205+H210+H191</f>
        <v>4374.6000000000004</v>
      </c>
      <c r="I190" s="143">
        <f>I205+I210+I191</f>
        <v>3261.2534300000002</v>
      </c>
      <c r="J190" s="205">
        <f>I190*100/H190</f>
        <v>74.549751520138983</v>
      </c>
    </row>
    <row r="191" spans="1:10" ht="48" customHeight="1">
      <c r="A191" s="10" t="s">
        <v>91</v>
      </c>
      <c r="B191" s="96" t="s">
        <v>305</v>
      </c>
      <c r="C191" s="11">
        <v>980</v>
      </c>
      <c r="D191" s="12" t="s">
        <v>67</v>
      </c>
      <c r="E191" s="121" t="s">
        <v>188</v>
      </c>
      <c r="F191" s="12"/>
      <c r="G191" s="13"/>
      <c r="H191" s="131">
        <f t="shared" ref="H191:I191" si="58">H192+H197</f>
        <v>813.8</v>
      </c>
      <c r="I191" s="131">
        <f t="shared" si="58"/>
        <v>478.47644000000003</v>
      </c>
      <c r="J191" s="206">
        <f t="shared" si="51"/>
        <v>58.795335463258787</v>
      </c>
    </row>
    <row r="192" spans="1:10" ht="47.25">
      <c r="A192" s="10"/>
      <c r="B192" s="97" t="s">
        <v>110</v>
      </c>
      <c r="C192" s="16">
        <v>980</v>
      </c>
      <c r="D192" s="17" t="s">
        <v>67</v>
      </c>
      <c r="E192" s="122" t="s">
        <v>188</v>
      </c>
      <c r="F192" s="17" t="s">
        <v>111</v>
      </c>
      <c r="G192" s="18"/>
      <c r="H192" s="128">
        <f t="shared" ref="H192:I193" si="59">H193</f>
        <v>717.8</v>
      </c>
      <c r="I192" s="128">
        <f t="shared" si="59"/>
        <v>455.95010000000002</v>
      </c>
      <c r="J192" s="207">
        <f t="shared" si="51"/>
        <v>63.520493173585962</v>
      </c>
    </row>
    <row r="193" spans="1:10">
      <c r="A193" s="15"/>
      <c r="B193" s="97" t="s">
        <v>131</v>
      </c>
      <c r="C193" s="16">
        <v>980</v>
      </c>
      <c r="D193" s="17" t="s">
        <v>67</v>
      </c>
      <c r="E193" s="122" t="s">
        <v>188</v>
      </c>
      <c r="F193" s="17" t="s">
        <v>130</v>
      </c>
      <c r="G193" s="18"/>
      <c r="H193" s="128">
        <f t="shared" si="59"/>
        <v>717.8</v>
      </c>
      <c r="I193" s="128">
        <f t="shared" si="59"/>
        <v>455.95010000000002</v>
      </c>
      <c r="J193" s="207">
        <f t="shared" si="51"/>
        <v>63.520493173585962</v>
      </c>
    </row>
    <row r="194" spans="1:10" ht="31.5">
      <c r="A194" s="15"/>
      <c r="B194" s="126" t="s">
        <v>242</v>
      </c>
      <c r="C194" s="16">
        <v>980</v>
      </c>
      <c r="D194" s="17" t="s">
        <v>67</v>
      </c>
      <c r="E194" s="122" t="s">
        <v>188</v>
      </c>
      <c r="F194" s="17" t="s">
        <v>193</v>
      </c>
      <c r="G194" s="18"/>
      <c r="H194" s="128">
        <f t="shared" ref="H194:I194" si="60">H195+H196</f>
        <v>717.8</v>
      </c>
      <c r="I194" s="128">
        <f t="shared" si="60"/>
        <v>455.95010000000002</v>
      </c>
      <c r="J194" s="207">
        <f t="shared" si="51"/>
        <v>63.520493173585962</v>
      </c>
    </row>
    <row r="195" spans="1:10" ht="19.5" customHeight="1">
      <c r="A195" s="15" t="s">
        <v>282</v>
      </c>
      <c r="B195" s="127" t="s">
        <v>195</v>
      </c>
      <c r="C195" s="16">
        <v>980</v>
      </c>
      <c r="D195" s="17" t="s">
        <v>67</v>
      </c>
      <c r="E195" s="122" t="s">
        <v>188</v>
      </c>
      <c r="F195" s="17" t="s">
        <v>193</v>
      </c>
      <c r="G195" s="25" t="s">
        <v>196</v>
      </c>
      <c r="H195" s="136">
        <v>551.29999999999995</v>
      </c>
      <c r="I195" s="136">
        <v>363.1558</v>
      </c>
      <c r="J195" s="207">
        <f t="shared" si="51"/>
        <v>65.872628333031031</v>
      </c>
    </row>
    <row r="196" spans="1:10" ht="19.5" customHeight="1">
      <c r="A196" s="15" t="s">
        <v>283</v>
      </c>
      <c r="B196" s="127" t="s">
        <v>198</v>
      </c>
      <c r="C196" s="16">
        <v>980</v>
      </c>
      <c r="D196" s="17" t="s">
        <v>67</v>
      </c>
      <c r="E196" s="122" t="s">
        <v>188</v>
      </c>
      <c r="F196" s="17" t="s">
        <v>193</v>
      </c>
      <c r="G196" s="25" t="s">
        <v>199</v>
      </c>
      <c r="H196" s="136">
        <v>166.5</v>
      </c>
      <c r="I196" s="136">
        <v>92.794300000000007</v>
      </c>
      <c r="J196" s="207">
        <f t="shared" si="51"/>
        <v>55.732312312312317</v>
      </c>
    </row>
    <row r="197" spans="1:10">
      <c r="A197" s="15"/>
      <c r="B197" s="97" t="s">
        <v>113</v>
      </c>
      <c r="C197" s="16">
        <v>980</v>
      </c>
      <c r="D197" s="17" t="s">
        <v>67</v>
      </c>
      <c r="E197" s="122" t="s">
        <v>188</v>
      </c>
      <c r="F197" s="17" t="s">
        <v>114</v>
      </c>
      <c r="G197" s="18"/>
      <c r="H197" s="128">
        <f>H198</f>
        <v>96</v>
      </c>
      <c r="I197" s="128">
        <f t="shared" ref="I197" si="61">I198</f>
        <v>22.526339999999998</v>
      </c>
      <c r="J197" s="207">
        <f t="shared" si="51"/>
        <v>23.464937499999994</v>
      </c>
    </row>
    <row r="198" spans="1:10" ht="31.5">
      <c r="A198" s="15"/>
      <c r="B198" s="104" t="s">
        <v>133</v>
      </c>
      <c r="C198" s="16">
        <v>980</v>
      </c>
      <c r="D198" s="17" t="s">
        <v>67</v>
      </c>
      <c r="E198" s="122" t="s">
        <v>188</v>
      </c>
      <c r="F198" s="17" t="s">
        <v>132</v>
      </c>
      <c r="G198" s="18"/>
      <c r="H198" s="128">
        <f>H199+H201</f>
        <v>96</v>
      </c>
      <c r="I198" s="128">
        <f>I199+I201</f>
        <v>22.526339999999998</v>
      </c>
      <c r="J198" s="207">
        <f t="shared" si="51"/>
        <v>23.464937499999994</v>
      </c>
    </row>
    <row r="199" spans="1:10" ht="31.5">
      <c r="A199" s="15"/>
      <c r="B199" s="182" t="s">
        <v>204</v>
      </c>
      <c r="C199" s="16">
        <v>980</v>
      </c>
      <c r="D199" s="17" t="s">
        <v>67</v>
      </c>
      <c r="E199" s="122" t="s">
        <v>188</v>
      </c>
      <c r="F199" s="17" t="s">
        <v>205</v>
      </c>
      <c r="G199" s="18"/>
      <c r="H199" s="128">
        <f>H200</f>
        <v>6</v>
      </c>
      <c r="I199" s="129">
        <f>I200</f>
        <v>0</v>
      </c>
      <c r="J199" s="201">
        <f t="shared" si="51"/>
        <v>0</v>
      </c>
    </row>
    <row r="200" spans="1:10">
      <c r="A200" s="15" t="s">
        <v>284</v>
      </c>
      <c r="B200" s="133" t="s">
        <v>212</v>
      </c>
      <c r="C200" s="16">
        <v>980</v>
      </c>
      <c r="D200" s="17" t="s">
        <v>67</v>
      </c>
      <c r="E200" s="122" t="s">
        <v>188</v>
      </c>
      <c r="F200" s="17" t="s">
        <v>205</v>
      </c>
      <c r="G200" s="181" t="s">
        <v>213</v>
      </c>
      <c r="H200" s="136">
        <v>6</v>
      </c>
      <c r="I200" s="140">
        <v>0</v>
      </c>
      <c r="J200" s="201">
        <f t="shared" si="51"/>
        <v>0</v>
      </c>
    </row>
    <row r="201" spans="1:10" ht="31.5">
      <c r="A201" s="15"/>
      <c r="B201" s="182" t="s">
        <v>206</v>
      </c>
      <c r="C201" s="16">
        <v>980</v>
      </c>
      <c r="D201" s="17" t="s">
        <v>67</v>
      </c>
      <c r="E201" s="122" t="s">
        <v>188</v>
      </c>
      <c r="F201" s="17" t="s">
        <v>207</v>
      </c>
      <c r="G201" s="18"/>
      <c r="H201" s="128">
        <f t="shared" ref="H201:I201" si="62">H202+H203+H204</f>
        <v>90</v>
      </c>
      <c r="I201" s="171">
        <f t="shared" si="62"/>
        <v>22.526339999999998</v>
      </c>
      <c r="J201" s="207">
        <f t="shared" si="51"/>
        <v>25.029266666666661</v>
      </c>
    </row>
    <row r="202" spans="1:10">
      <c r="A202" s="15" t="s">
        <v>285</v>
      </c>
      <c r="B202" s="133" t="s">
        <v>208</v>
      </c>
      <c r="C202" s="16">
        <v>980</v>
      </c>
      <c r="D202" s="17" t="s">
        <v>67</v>
      </c>
      <c r="E202" s="122" t="s">
        <v>188</v>
      </c>
      <c r="F202" s="17" t="s">
        <v>207</v>
      </c>
      <c r="G202" s="181" t="s">
        <v>209</v>
      </c>
      <c r="H202" s="136">
        <v>70</v>
      </c>
      <c r="I202" s="195">
        <v>18.7</v>
      </c>
      <c r="J202" s="207">
        <f t="shared" si="51"/>
        <v>26.714285714285715</v>
      </c>
    </row>
    <row r="203" spans="1:10">
      <c r="A203" s="15" t="s">
        <v>286</v>
      </c>
      <c r="B203" s="127" t="s">
        <v>218</v>
      </c>
      <c r="C203" s="16">
        <v>980</v>
      </c>
      <c r="D203" s="17" t="s">
        <v>67</v>
      </c>
      <c r="E203" s="122" t="s">
        <v>188</v>
      </c>
      <c r="F203" s="17" t="s">
        <v>207</v>
      </c>
      <c r="G203" s="181" t="s">
        <v>26</v>
      </c>
      <c r="H203" s="184">
        <f>20-3.9</f>
        <v>16.100000000000001</v>
      </c>
      <c r="I203" s="140">
        <v>0</v>
      </c>
      <c r="J203" s="201">
        <f t="shared" si="51"/>
        <v>0</v>
      </c>
    </row>
    <row r="204" spans="1:10">
      <c r="A204" s="15" t="s">
        <v>287</v>
      </c>
      <c r="B204" s="127" t="s">
        <v>210</v>
      </c>
      <c r="C204" s="16">
        <v>980</v>
      </c>
      <c r="D204" s="17" t="s">
        <v>67</v>
      </c>
      <c r="E204" s="122" t="s">
        <v>188</v>
      </c>
      <c r="F204" s="17" t="s">
        <v>207</v>
      </c>
      <c r="G204" s="181" t="s">
        <v>211</v>
      </c>
      <c r="H204" s="184">
        <v>3.9</v>
      </c>
      <c r="I204" s="195">
        <v>3.8263400000000001</v>
      </c>
      <c r="J204" s="207">
        <f t="shared" si="51"/>
        <v>98.11128205128206</v>
      </c>
    </row>
    <row r="205" spans="1:10" s="22" customFormat="1" ht="51.75" customHeight="1">
      <c r="A205" s="66" t="s">
        <v>92</v>
      </c>
      <c r="B205" s="101" t="s">
        <v>307</v>
      </c>
      <c r="C205" s="63">
        <v>980</v>
      </c>
      <c r="D205" s="67" t="s">
        <v>67</v>
      </c>
      <c r="E205" s="123" t="s">
        <v>189</v>
      </c>
      <c r="F205" s="67"/>
      <c r="G205" s="68"/>
      <c r="H205" s="185">
        <f t="shared" ref="H205:I208" si="63">H206</f>
        <v>2339.1</v>
      </c>
      <c r="I205" s="185">
        <f t="shared" si="63"/>
        <v>2097.4630000000002</v>
      </c>
      <c r="J205" s="185">
        <f>I205*100/H205</f>
        <v>89.669659270659665</v>
      </c>
    </row>
    <row r="206" spans="1:10" s="21" customFormat="1" ht="18.75" customHeight="1">
      <c r="A206" s="15"/>
      <c r="B206" s="106" t="s">
        <v>125</v>
      </c>
      <c r="C206" s="16">
        <v>980</v>
      </c>
      <c r="D206" s="17" t="s">
        <v>67</v>
      </c>
      <c r="E206" s="122" t="s">
        <v>189</v>
      </c>
      <c r="F206" s="17" t="s">
        <v>126</v>
      </c>
      <c r="G206" s="18"/>
      <c r="H206" s="128">
        <f t="shared" si="63"/>
        <v>2339.1</v>
      </c>
      <c r="I206" s="128">
        <f t="shared" si="63"/>
        <v>2097.4630000000002</v>
      </c>
      <c r="J206" s="207">
        <f t="shared" si="51"/>
        <v>89.669659270659665</v>
      </c>
    </row>
    <row r="207" spans="1:10">
      <c r="A207" s="15"/>
      <c r="B207" s="106" t="s">
        <v>141</v>
      </c>
      <c r="C207" s="16">
        <v>980</v>
      </c>
      <c r="D207" s="17" t="s">
        <v>67</v>
      </c>
      <c r="E207" s="122" t="s">
        <v>189</v>
      </c>
      <c r="F207" s="17" t="s">
        <v>26</v>
      </c>
      <c r="G207" s="18"/>
      <c r="H207" s="128">
        <f t="shared" si="63"/>
        <v>2339.1</v>
      </c>
      <c r="I207" s="128">
        <f t="shared" si="63"/>
        <v>2097.4630000000002</v>
      </c>
      <c r="J207" s="207">
        <f t="shared" si="51"/>
        <v>89.669659270659665</v>
      </c>
    </row>
    <row r="208" spans="1:10" ht="32.25" customHeight="1">
      <c r="A208" s="15"/>
      <c r="B208" s="106" t="s">
        <v>288</v>
      </c>
      <c r="C208" s="16">
        <v>980</v>
      </c>
      <c r="D208" s="17" t="s">
        <v>67</v>
      </c>
      <c r="E208" s="122" t="s">
        <v>189</v>
      </c>
      <c r="F208" s="17" t="s">
        <v>234</v>
      </c>
      <c r="G208" s="18"/>
      <c r="H208" s="128">
        <f t="shared" si="63"/>
        <v>2339.1</v>
      </c>
      <c r="I208" s="128">
        <f t="shared" si="63"/>
        <v>2097.4630000000002</v>
      </c>
      <c r="J208" s="207">
        <f t="shared" si="51"/>
        <v>89.669659270659665</v>
      </c>
    </row>
    <row r="209" spans="1:10" ht="17.25" customHeight="1">
      <c r="A209" s="15" t="s">
        <v>290</v>
      </c>
      <c r="B209" s="106" t="s">
        <v>289</v>
      </c>
      <c r="C209" s="16">
        <v>980</v>
      </c>
      <c r="D209" s="17" t="s">
        <v>67</v>
      </c>
      <c r="E209" s="122" t="s">
        <v>189</v>
      </c>
      <c r="F209" s="17" t="s">
        <v>234</v>
      </c>
      <c r="G209" s="183">
        <v>262</v>
      </c>
      <c r="H209" s="142">
        <v>2339.1</v>
      </c>
      <c r="I209" s="142">
        <v>2097.4630000000002</v>
      </c>
      <c r="J209" s="207">
        <f t="shared" si="51"/>
        <v>89.669659270659665</v>
      </c>
    </row>
    <row r="210" spans="1:10" ht="47.25">
      <c r="A210" s="66" t="s">
        <v>100</v>
      </c>
      <c r="B210" s="101" t="s">
        <v>306</v>
      </c>
      <c r="C210" s="63">
        <v>980</v>
      </c>
      <c r="D210" s="67" t="s">
        <v>67</v>
      </c>
      <c r="E210" s="124" t="s">
        <v>190</v>
      </c>
      <c r="F210" s="67"/>
      <c r="G210" s="68"/>
      <c r="H210" s="185">
        <f t="shared" ref="H210:I213" si="64">H211</f>
        <v>1221.7</v>
      </c>
      <c r="I210" s="185">
        <f t="shared" si="64"/>
        <v>685.31398999999999</v>
      </c>
      <c r="J210" s="185">
        <f>I210*100/H210</f>
        <v>56.095112548088728</v>
      </c>
    </row>
    <row r="211" spans="1:10">
      <c r="A211" s="15"/>
      <c r="B211" s="106" t="s">
        <v>125</v>
      </c>
      <c r="C211" s="16">
        <v>980</v>
      </c>
      <c r="D211" s="17" t="s">
        <v>67</v>
      </c>
      <c r="E211" s="122" t="s">
        <v>190</v>
      </c>
      <c r="F211" s="17" t="s">
        <v>126</v>
      </c>
      <c r="G211" s="18"/>
      <c r="H211" s="128">
        <f t="shared" si="64"/>
        <v>1221.7</v>
      </c>
      <c r="I211" s="128">
        <f t="shared" si="64"/>
        <v>685.31398999999999</v>
      </c>
      <c r="J211" s="207">
        <f t="shared" si="51"/>
        <v>56.095112548088728</v>
      </c>
    </row>
    <row r="212" spans="1:10" ht="31.5">
      <c r="A212" s="15"/>
      <c r="B212" s="106" t="s">
        <v>292</v>
      </c>
      <c r="C212" s="16">
        <v>980</v>
      </c>
      <c r="D212" s="17" t="s">
        <v>67</v>
      </c>
      <c r="E212" s="122" t="s">
        <v>190</v>
      </c>
      <c r="F212" s="17" t="s">
        <v>277</v>
      </c>
      <c r="G212" s="18"/>
      <c r="H212" s="128">
        <f t="shared" si="64"/>
        <v>1221.7</v>
      </c>
      <c r="I212" s="128">
        <f t="shared" si="64"/>
        <v>685.31398999999999</v>
      </c>
      <c r="J212" s="207">
        <f t="shared" si="51"/>
        <v>56.095112548088728</v>
      </c>
    </row>
    <row r="213" spans="1:10" ht="31.5">
      <c r="A213" s="15"/>
      <c r="B213" s="106" t="s">
        <v>293</v>
      </c>
      <c r="C213" s="16">
        <v>980</v>
      </c>
      <c r="D213" s="17" t="s">
        <v>67</v>
      </c>
      <c r="E213" s="122" t="s">
        <v>190</v>
      </c>
      <c r="F213" s="17" t="s">
        <v>291</v>
      </c>
      <c r="G213" s="18"/>
      <c r="H213" s="128">
        <f t="shared" si="64"/>
        <v>1221.7</v>
      </c>
      <c r="I213" s="128">
        <f t="shared" si="64"/>
        <v>685.31398999999999</v>
      </c>
      <c r="J213" s="207">
        <f t="shared" si="51"/>
        <v>56.095112548088728</v>
      </c>
    </row>
    <row r="214" spans="1:10" ht="20.25" customHeight="1">
      <c r="A214" s="15" t="s">
        <v>294</v>
      </c>
      <c r="B214" s="150" t="s">
        <v>200</v>
      </c>
      <c r="C214" s="16">
        <v>980</v>
      </c>
      <c r="D214" s="17" t="s">
        <v>67</v>
      </c>
      <c r="E214" s="122" t="s">
        <v>190</v>
      </c>
      <c r="F214" s="17" t="s">
        <v>291</v>
      </c>
      <c r="G214" s="183">
        <v>226</v>
      </c>
      <c r="H214" s="142">
        <v>1221.7</v>
      </c>
      <c r="I214" s="142">
        <v>685.31398999999999</v>
      </c>
      <c r="J214" s="207">
        <f t="shared" si="51"/>
        <v>56.095112548088728</v>
      </c>
    </row>
    <row r="215" spans="1:10">
      <c r="A215" s="53" t="s">
        <v>74</v>
      </c>
      <c r="B215" s="107" t="s">
        <v>127</v>
      </c>
      <c r="C215" s="77">
        <v>980</v>
      </c>
      <c r="D215" s="76" t="s">
        <v>69</v>
      </c>
      <c r="E215" s="76"/>
      <c r="F215" s="76"/>
      <c r="G215" s="78"/>
      <c r="H215" s="138">
        <f t="shared" ref="H215:I220" si="65">H216</f>
        <v>1866</v>
      </c>
      <c r="I215" s="138">
        <f t="shared" si="65"/>
        <v>1790.6</v>
      </c>
      <c r="J215" s="174">
        <f>I215*100/H215</f>
        <v>95.959271168274384</v>
      </c>
    </row>
    <row r="216" spans="1:10">
      <c r="A216" s="65" t="s">
        <v>77</v>
      </c>
      <c r="B216" s="100" t="s">
        <v>71</v>
      </c>
      <c r="C216" s="73">
        <v>980</v>
      </c>
      <c r="D216" s="74" t="s">
        <v>72</v>
      </c>
      <c r="E216" s="74"/>
      <c r="F216" s="74"/>
      <c r="G216" s="79"/>
      <c r="H216" s="143">
        <f t="shared" si="65"/>
        <v>1866</v>
      </c>
      <c r="I216" s="143">
        <f t="shared" si="65"/>
        <v>1790.6</v>
      </c>
      <c r="J216" s="205">
        <f>I216*100/H216</f>
        <v>95.959271168274384</v>
      </c>
    </row>
    <row r="217" spans="1:10" ht="35.25" customHeight="1">
      <c r="A217" s="10" t="s">
        <v>80</v>
      </c>
      <c r="B217" s="120" t="s">
        <v>279</v>
      </c>
      <c r="C217" s="11">
        <v>980</v>
      </c>
      <c r="D217" s="12" t="s">
        <v>72</v>
      </c>
      <c r="E217" s="121" t="s">
        <v>187</v>
      </c>
      <c r="F217" s="12"/>
      <c r="G217" s="13"/>
      <c r="H217" s="131">
        <f t="shared" si="65"/>
        <v>1866</v>
      </c>
      <c r="I217" s="131">
        <f t="shared" si="65"/>
        <v>1790.6</v>
      </c>
      <c r="J217" s="206">
        <f t="shared" ref="J217:J221" si="66">I217*100/H217</f>
        <v>95.959271168274384</v>
      </c>
    </row>
    <row r="218" spans="1:10" ht="20.25" customHeight="1">
      <c r="A218" s="14"/>
      <c r="B218" s="97" t="s">
        <v>113</v>
      </c>
      <c r="C218" s="16">
        <v>980</v>
      </c>
      <c r="D218" s="17" t="s">
        <v>72</v>
      </c>
      <c r="E218" s="122" t="s">
        <v>187</v>
      </c>
      <c r="F218" s="17" t="s">
        <v>114</v>
      </c>
      <c r="G218" s="18"/>
      <c r="H218" s="128">
        <f t="shared" si="65"/>
        <v>1866</v>
      </c>
      <c r="I218" s="128">
        <f t="shared" si="65"/>
        <v>1790.6</v>
      </c>
      <c r="J218" s="207">
        <f t="shared" si="66"/>
        <v>95.959271168274384</v>
      </c>
    </row>
    <row r="219" spans="1:10" ht="31.5">
      <c r="A219" s="14"/>
      <c r="B219" s="104" t="s">
        <v>133</v>
      </c>
      <c r="C219" s="16">
        <v>980</v>
      </c>
      <c r="D219" s="17" t="s">
        <v>72</v>
      </c>
      <c r="E219" s="122" t="s">
        <v>187</v>
      </c>
      <c r="F219" s="17" t="s">
        <v>132</v>
      </c>
      <c r="G219" s="18"/>
      <c r="H219" s="128">
        <f t="shared" si="65"/>
        <v>1866</v>
      </c>
      <c r="I219" s="128">
        <f t="shared" si="65"/>
        <v>1790.6</v>
      </c>
      <c r="J219" s="207">
        <f t="shared" si="66"/>
        <v>95.959271168274384</v>
      </c>
    </row>
    <row r="220" spans="1:10" ht="31.5">
      <c r="A220" s="14"/>
      <c r="B220" s="97" t="s">
        <v>206</v>
      </c>
      <c r="C220" s="24">
        <v>980</v>
      </c>
      <c r="D220" s="17" t="s">
        <v>72</v>
      </c>
      <c r="E220" s="122" t="s">
        <v>187</v>
      </c>
      <c r="F220" s="17" t="s">
        <v>207</v>
      </c>
      <c r="G220" s="26"/>
      <c r="H220" s="147">
        <f t="shared" si="65"/>
        <v>1866</v>
      </c>
      <c r="I220" s="147">
        <f t="shared" si="65"/>
        <v>1790.6</v>
      </c>
      <c r="J220" s="207">
        <f t="shared" si="66"/>
        <v>95.959271168274384</v>
      </c>
    </row>
    <row r="221" spans="1:10" ht="17.25" customHeight="1">
      <c r="A221" s="15" t="s">
        <v>302</v>
      </c>
      <c r="B221" s="150" t="s">
        <v>200</v>
      </c>
      <c r="C221" s="24">
        <v>980</v>
      </c>
      <c r="D221" s="17" t="s">
        <v>72</v>
      </c>
      <c r="E221" s="122" t="s">
        <v>187</v>
      </c>
      <c r="F221" s="17" t="s">
        <v>207</v>
      </c>
      <c r="G221" s="17" t="s">
        <v>201</v>
      </c>
      <c r="H221" s="142">
        <v>1866</v>
      </c>
      <c r="I221" s="136">
        <v>1790.6</v>
      </c>
      <c r="J221" s="207">
        <f t="shared" si="66"/>
        <v>95.959271168274384</v>
      </c>
    </row>
    <row r="222" spans="1:10">
      <c r="A222" s="53" t="s">
        <v>101</v>
      </c>
      <c r="B222" s="107" t="s">
        <v>75</v>
      </c>
      <c r="C222" s="77">
        <v>980</v>
      </c>
      <c r="D222" s="76" t="s">
        <v>76</v>
      </c>
      <c r="E222" s="76"/>
      <c r="F222" s="76"/>
      <c r="G222" s="78"/>
      <c r="H222" s="138">
        <f>H229+H223</f>
        <v>398.5</v>
      </c>
      <c r="I222" s="138">
        <f t="shared" ref="I222" si="67">I229+I223</f>
        <v>397.49513999999999</v>
      </c>
      <c r="J222" s="174">
        <f>I222*100/H222</f>
        <v>99.747839397741515</v>
      </c>
    </row>
    <row r="223" spans="1:10" ht="20.100000000000001" customHeight="1">
      <c r="A223" s="65" t="s">
        <v>102</v>
      </c>
      <c r="B223" s="100" t="s">
        <v>78</v>
      </c>
      <c r="C223" s="73">
        <v>980</v>
      </c>
      <c r="D223" s="74" t="s">
        <v>79</v>
      </c>
      <c r="E223" s="74"/>
      <c r="F223" s="74"/>
      <c r="G223" s="75"/>
      <c r="H223" s="143">
        <f t="shared" ref="H223:I226" si="68">H224</f>
        <v>221</v>
      </c>
      <c r="I223" s="143">
        <f t="shared" si="68"/>
        <v>220.36514</v>
      </c>
      <c r="J223" s="205">
        <f>I223*100/H223</f>
        <v>99.712733031674205</v>
      </c>
    </row>
    <row r="224" spans="1:10" ht="17.25" customHeight="1">
      <c r="A224" s="10" t="s">
        <v>103</v>
      </c>
      <c r="B224" s="96" t="s">
        <v>81</v>
      </c>
      <c r="C224" s="11">
        <v>980</v>
      </c>
      <c r="D224" s="12" t="s">
        <v>79</v>
      </c>
      <c r="E224" s="121" t="s">
        <v>175</v>
      </c>
      <c r="F224" s="12"/>
      <c r="G224" s="13"/>
      <c r="H224" s="131">
        <f t="shared" si="68"/>
        <v>221</v>
      </c>
      <c r="I224" s="131">
        <f t="shared" si="68"/>
        <v>220.36514</v>
      </c>
      <c r="J224" s="206">
        <f t="shared" ref="J224:J234" si="69">I224*100/H224</f>
        <v>99.712733031674205</v>
      </c>
    </row>
    <row r="225" spans="1:10" ht="20.25" customHeight="1">
      <c r="A225" s="15"/>
      <c r="B225" s="97" t="s">
        <v>113</v>
      </c>
      <c r="C225" s="16">
        <v>980</v>
      </c>
      <c r="D225" s="17" t="s">
        <v>79</v>
      </c>
      <c r="E225" s="122" t="s">
        <v>175</v>
      </c>
      <c r="F225" s="17" t="s">
        <v>114</v>
      </c>
      <c r="G225" s="18"/>
      <c r="H225" s="128">
        <f t="shared" si="68"/>
        <v>221</v>
      </c>
      <c r="I225" s="128">
        <f t="shared" si="68"/>
        <v>220.36514</v>
      </c>
      <c r="J225" s="207">
        <f t="shared" si="69"/>
        <v>99.712733031674205</v>
      </c>
    </row>
    <row r="226" spans="1:10" ht="31.5">
      <c r="A226" s="15"/>
      <c r="B226" s="104" t="s">
        <v>133</v>
      </c>
      <c r="C226" s="16">
        <v>980</v>
      </c>
      <c r="D226" s="17" t="s">
        <v>79</v>
      </c>
      <c r="E226" s="122" t="s">
        <v>175</v>
      </c>
      <c r="F226" s="17" t="s">
        <v>132</v>
      </c>
      <c r="G226" s="18"/>
      <c r="H226" s="128">
        <f>H227</f>
        <v>221</v>
      </c>
      <c r="I226" s="128">
        <f t="shared" si="68"/>
        <v>220.36514</v>
      </c>
      <c r="J226" s="207">
        <f t="shared" si="69"/>
        <v>99.712733031674205</v>
      </c>
    </row>
    <row r="227" spans="1:10" ht="31.5">
      <c r="A227" s="15"/>
      <c r="B227" s="97" t="s">
        <v>206</v>
      </c>
      <c r="C227" s="24">
        <v>980</v>
      </c>
      <c r="D227" s="17" t="s">
        <v>79</v>
      </c>
      <c r="E227" s="122" t="s">
        <v>175</v>
      </c>
      <c r="F227" s="17" t="s">
        <v>207</v>
      </c>
      <c r="G227" s="26"/>
      <c r="H227" s="128">
        <f>H228</f>
        <v>221</v>
      </c>
      <c r="I227" s="128">
        <f t="shared" ref="I227" si="70">I228</f>
        <v>220.36514</v>
      </c>
      <c r="J227" s="207">
        <f t="shared" si="69"/>
        <v>99.712733031674205</v>
      </c>
    </row>
    <row r="228" spans="1:10">
      <c r="A228" s="15" t="s">
        <v>301</v>
      </c>
      <c r="B228" s="150" t="s">
        <v>200</v>
      </c>
      <c r="C228" s="24">
        <v>980</v>
      </c>
      <c r="D228" s="17" t="s">
        <v>79</v>
      </c>
      <c r="E228" s="122" t="s">
        <v>175</v>
      </c>
      <c r="F228" s="17" t="s">
        <v>207</v>
      </c>
      <c r="G228" s="17" t="s">
        <v>201</v>
      </c>
      <c r="H228" s="128">
        <f>505-284</f>
        <v>221</v>
      </c>
      <c r="I228" s="128">
        <v>220.36514</v>
      </c>
      <c r="J228" s="207">
        <f t="shared" si="69"/>
        <v>99.712733031674205</v>
      </c>
    </row>
    <row r="229" spans="1:10">
      <c r="A229" s="80" t="s">
        <v>104</v>
      </c>
      <c r="B229" s="100" t="s">
        <v>82</v>
      </c>
      <c r="C229" s="73">
        <v>980</v>
      </c>
      <c r="D229" s="74" t="s">
        <v>83</v>
      </c>
      <c r="E229" s="74"/>
      <c r="F229" s="74"/>
      <c r="G229" s="75"/>
      <c r="H229" s="143">
        <f t="shared" ref="H229:I233" si="71">H230</f>
        <v>177.5</v>
      </c>
      <c r="I229" s="143">
        <f t="shared" si="71"/>
        <v>177.13</v>
      </c>
      <c r="J229" s="205">
        <f>I229*100/H229</f>
        <v>99.791549295774644</v>
      </c>
    </row>
    <row r="230" spans="1:10" ht="20.100000000000001" customHeight="1">
      <c r="A230" s="81" t="s">
        <v>105</v>
      </c>
      <c r="B230" s="108" t="s">
        <v>128</v>
      </c>
      <c r="C230" s="19">
        <v>980</v>
      </c>
      <c r="D230" s="27" t="s">
        <v>83</v>
      </c>
      <c r="E230" s="121" t="s">
        <v>176</v>
      </c>
      <c r="F230" s="27"/>
      <c r="G230" s="28"/>
      <c r="H230" s="146">
        <f t="shared" si="71"/>
        <v>177.5</v>
      </c>
      <c r="I230" s="146">
        <f t="shared" si="71"/>
        <v>177.13</v>
      </c>
      <c r="J230" s="206">
        <f t="shared" si="69"/>
        <v>99.791549295774644</v>
      </c>
    </row>
    <row r="231" spans="1:10" s="21" customFormat="1" ht="20.100000000000001" customHeight="1">
      <c r="A231" s="31"/>
      <c r="B231" s="97" t="s">
        <v>113</v>
      </c>
      <c r="C231" s="24">
        <v>980</v>
      </c>
      <c r="D231" s="25" t="s">
        <v>83</v>
      </c>
      <c r="E231" s="122" t="s">
        <v>176</v>
      </c>
      <c r="F231" s="25" t="s">
        <v>114</v>
      </c>
      <c r="G231" s="26"/>
      <c r="H231" s="147">
        <f t="shared" si="71"/>
        <v>177.5</v>
      </c>
      <c r="I231" s="147">
        <f t="shared" si="71"/>
        <v>177.13</v>
      </c>
      <c r="J231" s="207">
        <f t="shared" si="69"/>
        <v>99.791549295774644</v>
      </c>
    </row>
    <row r="232" spans="1:10" s="1" customFormat="1" ht="31.5">
      <c r="A232" s="31"/>
      <c r="B232" s="104" t="s">
        <v>133</v>
      </c>
      <c r="C232" s="24">
        <v>980</v>
      </c>
      <c r="D232" s="25" t="s">
        <v>83</v>
      </c>
      <c r="E232" s="122" t="s">
        <v>176</v>
      </c>
      <c r="F232" s="25" t="s">
        <v>132</v>
      </c>
      <c r="G232" s="26"/>
      <c r="H232" s="147">
        <f t="shared" si="71"/>
        <v>177.5</v>
      </c>
      <c r="I232" s="147">
        <f t="shared" si="71"/>
        <v>177.13</v>
      </c>
      <c r="J232" s="207">
        <f t="shared" si="69"/>
        <v>99.791549295774644</v>
      </c>
    </row>
    <row r="233" spans="1:10" s="1" customFormat="1" ht="31.5">
      <c r="A233" s="31"/>
      <c r="B233" s="126" t="s">
        <v>204</v>
      </c>
      <c r="C233" s="24">
        <v>980</v>
      </c>
      <c r="D233" s="25" t="s">
        <v>83</v>
      </c>
      <c r="E233" s="122" t="s">
        <v>176</v>
      </c>
      <c r="F233" s="17" t="s">
        <v>205</v>
      </c>
      <c r="G233" s="26"/>
      <c r="H233" s="147">
        <f t="shared" si="71"/>
        <v>177.5</v>
      </c>
      <c r="I233" s="147">
        <f t="shared" si="71"/>
        <v>177.13</v>
      </c>
      <c r="J233" s="207">
        <f t="shared" si="69"/>
        <v>99.791549295774644</v>
      </c>
    </row>
    <row r="234" spans="1:10" s="1" customFormat="1" ht="20.100000000000001" customHeight="1">
      <c r="A234" s="31" t="s">
        <v>300</v>
      </c>
      <c r="B234" s="150" t="s">
        <v>200</v>
      </c>
      <c r="C234" s="24">
        <v>980</v>
      </c>
      <c r="D234" s="25" t="s">
        <v>83</v>
      </c>
      <c r="E234" s="122" t="s">
        <v>176</v>
      </c>
      <c r="F234" s="17" t="s">
        <v>205</v>
      </c>
      <c r="G234" s="17" t="s">
        <v>201</v>
      </c>
      <c r="H234" s="176">
        <f>157.5+20</f>
        <v>177.5</v>
      </c>
      <c r="I234" s="142">
        <v>177.13</v>
      </c>
      <c r="J234" s="207">
        <f t="shared" si="69"/>
        <v>99.791549295774644</v>
      </c>
    </row>
    <row r="235" spans="1:10" s="1" customFormat="1" ht="20.100000000000001" customHeight="1">
      <c r="A235" s="151" t="s">
        <v>269</v>
      </c>
      <c r="B235" s="152" t="s">
        <v>268</v>
      </c>
      <c r="C235" s="153">
        <v>980</v>
      </c>
      <c r="D235" s="154"/>
      <c r="E235" s="154"/>
      <c r="F235" s="154"/>
      <c r="G235" s="154"/>
      <c r="H235" s="177">
        <f>H236</f>
        <v>1670</v>
      </c>
      <c r="I235" s="177">
        <f>I236</f>
        <v>1670</v>
      </c>
      <c r="J235" s="177">
        <f>I235*100/H235</f>
        <v>100</v>
      </c>
    </row>
    <row r="236" spans="1:10" s="1" customFormat="1" ht="20.100000000000001" customHeight="1">
      <c r="A236" s="155" t="s">
        <v>5</v>
      </c>
      <c r="B236" s="156" t="s">
        <v>45</v>
      </c>
      <c r="C236" s="157">
        <v>980</v>
      </c>
      <c r="D236" s="158" t="s">
        <v>46</v>
      </c>
      <c r="E236" s="158"/>
      <c r="F236" s="158"/>
      <c r="G236" s="158"/>
      <c r="H236" s="178">
        <f t="shared" ref="H236:I241" si="72">H237</f>
        <v>1670</v>
      </c>
      <c r="I236" s="178">
        <f t="shared" si="72"/>
        <v>1670</v>
      </c>
      <c r="J236" s="178">
        <f>I236*100/H236</f>
        <v>100</v>
      </c>
    </row>
    <row r="237" spans="1:10" s="1" customFormat="1" ht="20.100000000000001" customHeight="1">
      <c r="A237" s="159" t="s">
        <v>8</v>
      </c>
      <c r="B237" s="160" t="s">
        <v>50</v>
      </c>
      <c r="C237" s="161">
        <v>980</v>
      </c>
      <c r="D237" s="162" t="s">
        <v>51</v>
      </c>
      <c r="E237" s="162"/>
      <c r="F237" s="162"/>
      <c r="G237" s="162"/>
      <c r="H237" s="208">
        <f>H238</f>
        <v>1670</v>
      </c>
      <c r="I237" s="208">
        <f>I238</f>
        <v>1670</v>
      </c>
      <c r="J237" s="208">
        <f>I237*100/H237</f>
        <v>100</v>
      </c>
    </row>
    <row r="238" spans="1:10" s="1" customFormat="1" ht="20.100000000000001" customHeight="1">
      <c r="A238" s="83" t="s">
        <v>11</v>
      </c>
      <c r="B238" s="110" t="s">
        <v>179</v>
      </c>
      <c r="C238" s="84">
        <v>980</v>
      </c>
      <c r="D238" s="85" t="s">
        <v>51</v>
      </c>
      <c r="E238" s="121" t="s">
        <v>178</v>
      </c>
      <c r="F238" s="85"/>
      <c r="G238" s="86"/>
      <c r="H238" s="179">
        <f t="shared" si="72"/>
        <v>1670</v>
      </c>
      <c r="I238" s="179">
        <f t="shared" si="72"/>
        <v>1670</v>
      </c>
      <c r="J238" s="206">
        <f t="shared" ref="J238" si="73">I238*100/H238</f>
        <v>100</v>
      </c>
    </row>
    <row r="239" spans="1:10" s="1" customFormat="1" ht="31.5">
      <c r="A239" s="87"/>
      <c r="B239" s="109" t="s">
        <v>121</v>
      </c>
      <c r="C239" s="88">
        <v>980</v>
      </c>
      <c r="D239" s="89" t="s">
        <v>51</v>
      </c>
      <c r="E239" s="122" t="s">
        <v>178</v>
      </c>
      <c r="F239" s="89" t="s">
        <v>122</v>
      </c>
      <c r="G239" s="90"/>
      <c r="H239" s="180">
        <f t="shared" si="72"/>
        <v>1670</v>
      </c>
      <c r="I239" s="180">
        <f t="shared" si="72"/>
        <v>1670</v>
      </c>
      <c r="J239" s="207">
        <f t="shared" ref="J239:J242" si="74">I239*100/H239</f>
        <v>100</v>
      </c>
    </row>
    <row r="240" spans="1:10" s="1" customFormat="1" ht="20.100000000000001" customHeight="1">
      <c r="A240" s="87"/>
      <c r="B240" s="109" t="s">
        <v>140</v>
      </c>
      <c r="C240" s="88">
        <v>980</v>
      </c>
      <c r="D240" s="89" t="s">
        <v>51</v>
      </c>
      <c r="E240" s="122" t="s">
        <v>178</v>
      </c>
      <c r="F240" s="89" t="s">
        <v>139</v>
      </c>
      <c r="G240" s="90"/>
      <c r="H240" s="180">
        <f t="shared" si="72"/>
        <v>1670</v>
      </c>
      <c r="I240" s="180">
        <f t="shared" si="72"/>
        <v>1670</v>
      </c>
      <c r="J240" s="207">
        <f t="shared" si="74"/>
        <v>100</v>
      </c>
    </row>
    <row r="241" spans="1:10" s="1" customFormat="1" ht="47.25">
      <c r="A241" s="87"/>
      <c r="B241" s="109" t="s">
        <v>263</v>
      </c>
      <c r="C241" s="88">
        <v>980</v>
      </c>
      <c r="D241" s="89" t="s">
        <v>51</v>
      </c>
      <c r="E241" s="122" t="s">
        <v>178</v>
      </c>
      <c r="F241" s="89" t="s">
        <v>265</v>
      </c>
      <c r="G241" s="90"/>
      <c r="H241" s="180">
        <f t="shared" si="72"/>
        <v>1670</v>
      </c>
      <c r="I241" s="180">
        <f t="shared" si="72"/>
        <v>1670</v>
      </c>
      <c r="J241" s="207">
        <f t="shared" si="74"/>
        <v>100</v>
      </c>
    </row>
    <row r="242" spans="1:10" s="1" customFormat="1" ht="20.25" customHeight="1">
      <c r="A242" s="87" t="s">
        <v>194</v>
      </c>
      <c r="B242" s="109" t="s">
        <v>264</v>
      </c>
      <c r="C242" s="88">
        <v>980</v>
      </c>
      <c r="D242" s="89" t="s">
        <v>51</v>
      </c>
      <c r="E242" s="122" t="s">
        <v>178</v>
      </c>
      <c r="F242" s="89" t="s">
        <v>265</v>
      </c>
      <c r="G242" s="17" t="s">
        <v>266</v>
      </c>
      <c r="H242" s="148">
        <f>1250+420</f>
        <v>1670</v>
      </c>
      <c r="I242" s="134">
        <v>1670</v>
      </c>
      <c r="J242" s="207">
        <f t="shared" si="74"/>
        <v>100</v>
      </c>
    </row>
    <row r="243" spans="1:10" s="1" customFormat="1" ht="20.25" customHeight="1">
      <c r="A243" s="32"/>
      <c r="B243" s="111" t="s">
        <v>129</v>
      </c>
      <c r="C243" s="33"/>
      <c r="D243" s="34"/>
      <c r="E243" s="34"/>
      <c r="F243" s="34"/>
      <c r="G243" s="35"/>
      <c r="H243" s="186">
        <f>H54+H9+H235</f>
        <v>35594.1</v>
      </c>
      <c r="I243" s="186">
        <f>I54+I9+I235</f>
        <v>19701.177469999995</v>
      </c>
      <c r="J243" s="186">
        <f>I243*100/H243</f>
        <v>55.349559252797505</v>
      </c>
    </row>
    <row r="244" spans="1:10" s="1" customFormat="1" ht="20.25" customHeight="1">
      <c r="A244" s="36"/>
      <c r="B244" s="37"/>
      <c r="C244" s="36"/>
      <c r="D244" s="36"/>
      <c r="E244" s="36"/>
      <c r="F244" s="36"/>
      <c r="G244" s="36"/>
    </row>
    <row r="245" spans="1:10" s="1" customFormat="1" ht="20.25" customHeight="1">
      <c r="C245" s="38"/>
      <c r="D245" s="4"/>
      <c r="E245" s="4"/>
      <c r="F245" s="4"/>
      <c r="G245" s="4"/>
    </row>
    <row r="246" spans="1:10">
      <c r="H246" s="1"/>
      <c r="I246" s="1"/>
    </row>
    <row r="247" spans="1:10">
      <c r="B247" s="1"/>
      <c r="C247" s="39"/>
    </row>
  </sheetData>
  <mergeCells count="1">
    <mergeCell ref="A6:J6"/>
  </mergeCells>
  <printOptions horizontalCentered="1" verticalCentered="1"/>
  <pageMargins left="0.39370078740157483" right="0.39370078740157483" top="0.59055118110236227" bottom="0.39370078740157483" header="0" footer="0"/>
  <pageSetup paperSize="9" scale="53" fitToHeight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расход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2015-05-18T11:08:20Z</dcterms:modified>
</cp:coreProperties>
</file>