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774"/>
  </bookViews>
  <sheets>
    <sheet name="Лист1" sheetId="83" r:id="rId1"/>
  </sheets>
  <calcPr calcId="124519"/>
</workbook>
</file>

<file path=xl/calcChain.xml><?xml version="1.0" encoding="utf-8"?>
<calcChain xmlns="http://schemas.openxmlformats.org/spreadsheetml/2006/main">
  <c r="G57" i="83"/>
  <c r="G175" l="1"/>
  <c r="G203" l="1"/>
  <c r="G68"/>
  <c r="G69"/>
  <c r="G58" l="1"/>
  <c r="G153" l="1"/>
  <c r="G152"/>
  <c r="G151"/>
  <c r="G126"/>
  <c r="G125"/>
  <c r="G124"/>
  <c r="G42" l="1"/>
  <c r="G43"/>
  <c r="G25"/>
  <c r="G28"/>
  <c r="G120"/>
  <c r="G121"/>
  <c r="G122"/>
  <c r="G95"/>
  <c r="G96"/>
  <c r="G97"/>
  <c r="G225"/>
  <c r="G224" s="1"/>
  <c r="G223" s="1"/>
  <c r="G226"/>
  <c r="G227"/>
  <c r="G205"/>
  <c r="G206"/>
  <c r="G199"/>
  <c r="G200"/>
  <c r="G201"/>
  <c r="G166"/>
  <c r="G142"/>
  <c r="G141" s="1"/>
  <c r="G143"/>
  <c r="G144"/>
  <c r="G116"/>
  <c r="G117"/>
  <c r="G118"/>
  <c r="G91"/>
  <c r="G92"/>
  <c r="G93"/>
  <c r="G87"/>
  <c r="G88"/>
  <c r="G89"/>
  <c r="G78"/>
  <c r="G79"/>
  <c r="G80"/>
  <c r="G64"/>
  <c r="G65"/>
  <c r="G30"/>
  <c r="G18"/>
  <c r="G17" s="1"/>
  <c r="G221"/>
  <c r="G220" s="1"/>
  <c r="G219" s="1"/>
  <c r="G196"/>
  <c r="G195" s="1"/>
  <c r="G194" s="1"/>
  <c r="G176"/>
  <c r="G217"/>
  <c r="G211"/>
  <c r="G210" s="1"/>
  <c r="G209" s="1"/>
  <c r="G207"/>
  <c r="I186"/>
  <c r="I185" s="1"/>
  <c r="I184" s="1"/>
  <c r="I183" s="1"/>
  <c r="I182" s="1"/>
  <c r="H186"/>
  <c r="H185" s="1"/>
  <c r="H184" s="1"/>
  <c r="H183" s="1"/>
  <c r="H182" s="1"/>
  <c r="G202"/>
  <c r="I180"/>
  <c r="I175" s="1"/>
  <c r="I174" s="1"/>
  <c r="I172" s="1"/>
  <c r="H180"/>
  <c r="H175" s="1"/>
  <c r="H174" s="1"/>
  <c r="H172" s="1"/>
  <c r="G191"/>
  <c r="G190" s="1"/>
  <c r="I171"/>
  <c r="I170" s="1"/>
  <c r="I169" s="1"/>
  <c r="I168" s="1"/>
  <c r="I167" s="1"/>
  <c r="H170"/>
  <c r="H169" s="1"/>
  <c r="H168" s="1"/>
  <c r="H167" s="1"/>
  <c r="G188"/>
  <c r="I165"/>
  <c r="I164" s="1"/>
  <c r="H165"/>
  <c r="H164" s="1"/>
  <c r="I162"/>
  <c r="I161" s="1"/>
  <c r="I160" s="1"/>
  <c r="H162"/>
  <c r="H161" s="1"/>
  <c r="H160" s="1"/>
  <c r="G174"/>
  <c r="G173" s="1"/>
  <c r="G172" s="1"/>
  <c r="I156"/>
  <c r="I155" s="1"/>
  <c r="I154" s="1"/>
  <c r="I153" s="1"/>
  <c r="H155"/>
  <c r="H154" s="1"/>
  <c r="H153" s="1"/>
  <c r="G170"/>
  <c r="G169" s="1"/>
  <c r="G168" s="1"/>
  <c r="I151"/>
  <c r="I150" s="1"/>
  <c r="I149" s="1"/>
  <c r="H151"/>
  <c r="H150" s="1"/>
  <c r="H149" s="1"/>
  <c r="G165"/>
  <c r="G164" s="1"/>
  <c r="I147"/>
  <c r="I146" s="1"/>
  <c r="I145" s="1"/>
  <c r="I144" s="1"/>
  <c r="H147"/>
  <c r="H146" s="1"/>
  <c r="H145" s="1"/>
  <c r="H144" s="1"/>
  <c r="G162"/>
  <c r="G161" s="1"/>
  <c r="G160" s="1"/>
  <c r="I143"/>
  <c r="I142" s="1"/>
  <c r="I141" s="1"/>
  <c r="I140" s="1"/>
  <c r="H143"/>
  <c r="H142" s="1"/>
  <c r="H141" s="1"/>
  <c r="H140" s="1"/>
  <c r="G158"/>
  <c r="I138"/>
  <c r="I137" s="1"/>
  <c r="H138"/>
  <c r="H137" s="1"/>
  <c r="G149"/>
  <c r="I131"/>
  <c r="I130" s="1"/>
  <c r="H131"/>
  <c r="H130" s="1"/>
  <c r="I127"/>
  <c r="H127"/>
  <c r="G138"/>
  <c r="G137" s="1"/>
  <c r="I123"/>
  <c r="I122" s="1"/>
  <c r="H123"/>
  <c r="H122" s="1"/>
  <c r="I121"/>
  <c r="I120" s="1"/>
  <c r="I119" s="1"/>
  <c r="I118" s="1"/>
  <c r="I117" s="1"/>
  <c r="H121"/>
  <c r="H120" s="1"/>
  <c r="H119" s="1"/>
  <c r="H118" s="1"/>
  <c r="H117" s="1"/>
  <c r="G130"/>
  <c r="G129" s="1"/>
  <c r="G128" s="1"/>
  <c r="I116"/>
  <c r="I114"/>
  <c r="H113"/>
  <c r="H112" s="1"/>
  <c r="H111" s="1"/>
  <c r="H110" s="1"/>
  <c r="I108"/>
  <c r="I107" s="1"/>
  <c r="I106" s="1"/>
  <c r="I104" s="1"/>
  <c r="H109"/>
  <c r="H108" s="1"/>
  <c r="H107" s="1"/>
  <c r="H106" s="1"/>
  <c r="H104" s="1"/>
  <c r="G112"/>
  <c r="G111" s="1"/>
  <c r="G110" s="1"/>
  <c r="G108"/>
  <c r="G107" s="1"/>
  <c r="G106" s="1"/>
  <c r="H101"/>
  <c r="H100" s="1"/>
  <c r="H99" s="1"/>
  <c r="I100"/>
  <c r="I99" s="1"/>
  <c r="G102"/>
  <c r="H98"/>
  <c r="H97" s="1"/>
  <c r="H96" s="1"/>
  <c r="H95" s="1"/>
  <c r="I97"/>
  <c r="I96" s="1"/>
  <c r="I95" s="1"/>
  <c r="I93"/>
  <c r="I92" s="1"/>
  <c r="I91" s="1"/>
  <c r="H93"/>
  <c r="H92" s="1"/>
  <c r="H91" s="1"/>
  <c r="I89"/>
  <c r="I87" s="1"/>
  <c r="I86" s="1"/>
  <c r="I85" s="1"/>
  <c r="H87"/>
  <c r="H86" s="1"/>
  <c r="H85" s="1"/>
  <c r="I83"/>
  <c r="I82"/>
  <c r="H81"/>
  <c r="H80" s="1"/>
  <c r="H79" s="1"/>
  <c r="H78" s="1"/>
  <c r="I77"/>
  <c r="I76" s="1"/>
  <c r="I75" s="1"/>
  <c r="I74" s="1"/>
  <c r="H77"/>
  <c r="H76" s="1"/>
  <c r="H75" s="1"/>
  <c r="H74" s="1"/>
  <c r="I73"/>
  <c r="I72" s="1"/>
  <c r="I71" s="1"/>
  <c r="I70" s="1"/>
  <c r="H73"/>
  <c r="H72" s="1"/>
  <c r="H71" s="1"/>
  <c r="H70" s="1"/>
  <c r="G72"/>
  <c r="I64"/>
  <c r="I63" s="1"/>
  <c r="I62" s="1"/>
  <c r="I61" s="1"/>
  <c r="H63"/>
  <c r="H62" s="1"/>
  <c r="H61" s="1"/>
  <c r="I57"/>
  <c r="H57"/>
  <c r="I56"/>
  <c r="I55" s="1"/>
  <c r="I54" s="1"/>
  <c r="I53" s="1"/>
  <c r="H56"/>
  <c r="H55" s="1"/>
  <c r="H54" s="1"/>
  <c r="H53" s="1"/>
  <c r="G51"/>
  <c r="I52"/>
  <c r="I51" s="1"/>
  <c r="I50" s="1"/>
  <c r="H52"/>
  <c r="H51" s="1"/>
  <c r="H50" s="1"/>
  <c r="I49"/>
  <c r="I48" s="1"/>
  <c r="H49"/>
  <c r="H48" s="1"/>
  <c r="G48"/>
  <c r="G47" s="1"/>
  <c r="I47"/>
  <c r="I46" s="1"/>
  <c r="I45" s="1"/>
  <c r="I44" s="1"/>
  <c r="H47"/>
  <c r="H46" s="1"/>
  <c r="H45" s="1"/>
  <c r="H44" s="1"/>
  <c r="I43"/>
  <c r="H40"/>
  <c r="I40"/>
  <c r="I39"/>
  <c r="H39"/>
  <c r="G38"/>
  <c r="I34"/>
  <c r="I33" s="1"/>
  <c r="I32" s="1"/>
  <c r="H34"/>
  <c r="H33" s="1"/>
  <c r="H32" s="1"/>
  <c r="I30"/>
  <c r="H30"/>
  <c r="H29"/>
  <c r="I28"/>
  <c r="I22"/>
  <c r="H22"/>
  <c r="I20"/>
  <c r="I19" s="1"/>
  <c r="I18" s="1"/>
  <c r="I17" s="1"/>
  <c r="H19"/>
  <c r="H18" s="1"/>
  <c r="H17" s="1"/>
  <c r="I15"/>
  <c r="I14" s="1"/>
  <c r="I13" s="1"/>
  <c r="I12" s="1"/>
  <c r="H15"/>
  <c r="H14" s="1"/>
  <c r="H13" s="1"/>
  <c r="H12" s="1"/>
  <c r="G14"/>
  <c r="G105" l="1"/>
  <c r="G155"/>
  <c r="I67"/>
  <c r="I66" s="1"/>
  <c r="I68"/>
  <c r="H67"/>
  <c r="H66" s="1"/>
  <c r="H68"/>
  <c r="I60"/>
  <c r="I59"/>
  <c r="H59"/>
  <c r="H60"/>
  <c r="G115"/>
  <c r="G114" s="1"/>
  <c r="G86"/>
  <c r="H26"/>
  <c r="H21" s="1"/>
  <c r="G136"/>
  <c r="G135" s="1"/>
  <c r="G134" s="1"/>
  <c r="G24"/>
  <c r="I26"/>
  <c r="I21" s="1"/>
  <c r="G55"/>
  <c r="G75"/>
  <c r="G74" s="1"/>
  <c r="G71" s="1"/>
  <c r="I113"/>
  <c r="I112" s="1"/>
  <c r="I111" s="1"/>
  <c r="I110" s="1"/>
  <c r="I103" s="1"/>
  <c r="I102" s="1"/>
  <c r="H126"/>
  <c r="H125" s="1"/>
  <c r="G157"/>
  <c r="G215"/>
  <c r="G214" s="1"/>
  <c r="G213" s="1"/>
  <c r="G204"/>
  <c r="G198" s="1"/>
  <c r="I159"/>
  <c r="I158" s="1"/>
  <c r="I157" s="1"/>
  <c r="G184"/>
  <c r="G182"/>
  <c r="G183"/>
  <c r="H159"/>
  <c r="H158" s="1"/>
  <c r="H157" s="1"/>
  <c r="G32"/>
  <c r="G31" s="1"/>
  <c r="G41"/>
  <c r="G40" s="1"/>
  <c r="G37" s="1"/>
  <c r="G36" s="1"/>
  <c r="G35" s="1"/>
  <c r="G34" s="1"/>
  <c r="G156"/>
  <c r="G187"/>
  <c r="I81"/>
  <c r="I80" s="1"/>
  <c r="I79" s="1"/>
  <c r="I78" s="1"/>
  <c r="G101"/>
  <c r="G100" s="1"/>
  <c r="G99" s="1"/>
  <c r="G103"/>
  <c r="G186"/>
  <c r="G216"/>
  <c r="H11"/>
  <c r="H10" s="1"/>
  <c r="H38"/>
  <c r="H37" s="1"/>
  <c r="G132"/>
  <c r="G131" s="1"/>
  <c r="G192"/>
  <c r="G21"/>
  <c r="G20"/>
  <c r="I84"/>
  <c r="I126"/>
  <c r="I125" s="1"/>
  <c r="I11"/>
  <c r="I10" s="1"/>
  <c r="I38"/>
  <c r="I37" s="1"/>
  <c r="I148"/>
  <c r="H84"/>
  <c r="H103"/>
  <c r="H102" s="1"/>
  <c r="H148"/>
  <c r="G148"/>
  <c r="G13"/>
  <c r="G12" s="1"/>
  <c r="G147"/>
  <c r="G146" s="1"/>
  <c r="G181" l="1"/>
  <c r="G180" s="1"/>
  <c r="I36"/>
  <c r="I188" s="1"/>
  <c r="G54"/>
  <c r="G50" s="1"/>
  <c r="G16"/>
  <c r="G11" s="1"/>
  <c r="G10" s="1"/>
  <c r="G140"/>
  <c r="H36"/>
  <c r="H188" s="1"/>
  <c r="G45" l="1"/>
  <c r="G44" s="1"/>
  <c r="G229" s="1"/>
  <c r="G46"/>
</calcChain>
</file>

<file path=xl/sharedStrings.xml><?xml version="1.0" encoding="utf-8"?>
<sst xmlns="http://schemas.openxmlformats.org/spreadsheetml/2006/main" count="855" uniqueCount="278">
  <si>
    <t>(тыс.руб.)</t>
  </si>
  <si>
    <t>№ п\п</t>
  </si>
  <si>
    <t>Код целевой статьи</t>
  </si>
  <si>
    <t>Код вида расходов</t>
  </si>
  <si>
    <t>I</t>
  </si>
  <si>
    <t>1</t>
  </si>
  <si>
    <t>Общегосударственные вопросы</t>
  </si>
  <si>
    <t>0100</t>
  </si>
  <si>
    <t>1.1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</si>
  <si>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</si>
  <si>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</si>
  <si>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</t>
  </si>
  <si>
    <t>Глава муниципального образования</t>
  </si>
  <si>
    <t>1.2</t>
  </si>
  <si>
    <t>0103</t>
  </si>
  <si>
    <t>1.2.1</t>
  </si>
  <si>
    <t>Аппарат представительного органа муниципального образования</t>
  </si>
  <si>
    <t>1.3</t>
  </si>
  <si>
    <t>0113</t>
  </si>
  <si>
    <t>II</t>
  </si>
  <si>
    <t>0104</t>
  </si>
  <si>
    <t>Глава местной администрации</t>
  </si>
  <si>
    <t>1.1.2</t>
  </si>
  <si>
    <t>Содержание и обеспечение деятельности местной администрации по решению вопросов местного значения</t>
  </si>
  <si>
    <t>310</t>
  </si>
  <si>
    <t>Резервные фонды</t>
  </si>
  <si>
    <t>0111</t>
  </si>
  <si>
    <t>870</t>
  </si>
  <si>
    <t>1.3.1</t>
  </si>
  <si>
    <t>2</t>
  </si>
  <si>
    <t>Национальная безопасность и правоохранительная деятельность</t>
  </si>
  <si>
    <t>0300</t>
  </si>
  <si>
    <t>2.1</t>
  </si>
  <si>
    <t>0309</t>
  </si>
  <si>
    <t>2.1.1</t>
  </si>
  <si>
    <t>3</t>
  </si>
  <si>
    <t>0500</t>
  </si>
  <si>
    <t>3.1</t>
  </si>
  <si>
    <t>Благоустройство</t>
  </si>
  <si>
    <t>0503</t>
  </si>
  <si>
    <t>4</t>
  </si>
  <si>
    <t>Образование</t>
  </si>
  <si>
    <t>0700</t>
  </si>
  <si>
    <t>Профессиональная подготовка, переподготовка и повышение квалификации</t>
  </si>
  <si>
    <t>0705</t>
  </si>
  <si>
    <t>0707</t>
  </si>
  <si>
    <t>5</t>
  </si>
  <si>
    <t>0800</t>
  </si>
  <si>
    <t>5.1</t>
  </si>
  <si>
    <t>Культура</t>
  </si>
  <si>
    <t>0801</t>
  </si>
  <si>
    <t>5.1.1</t>
  </si>
  <si>
    <t>6</t>
  </si>
  <si>
    <t>Социальная политика</t>
  </si>
  <si>
    <t>1000</t>
  </si>
  <si>
    <t>6.1</t>
  </si>
  <si>
    <t>Социальное обеспечение населения</t>
  </si>
  <si>
    <t>6.1.1</t>
  </si>
  <si>
    <t>Расходы на предоставление доплат к пенсии лицам, замещавшим муниципальные должности и должности муниципальной службы</t>
  </si>
  <si>
    <t>Охрана семьи и детства</t>
  </si>
  <si>
    <t>1004</t>
  </si>
  <si>
    <t>7</t>
  </si>
  <si>
    <t>1100</t>
  </si>
  <si>
    <t>7.1</t>
  </si>
  <si>
    <t>Физическая культура</t>
  </si>
  <si>
    <t>1101</t>
  </si>
  <si>
    <t>7.1.1</t>
  </si>
  <si>
    <t>8</t>
  </si>
  <si>
    <t>Средства массовой информации</t>
  </si>
  <si>
    <t>1200</t>
  </si>
  <si>
    <t>8.1</t>
  </si>
  <si>
    <t>Периодическая печать и издательства</t>
  </si>
  <si>
    <t>1202</t>
  </si>
  <si>
    <t>8.1.1</t>
  </si>
  <si>
    <t>Опубликование муниципальных правовых актов, иной информации</t>
  </si>
  <si>
    <t>0600</t>
  </si>
  <si>
    <t>Охрана окружающей среды</t>
  </si>
  <si>
    <t>Другие вопросы в области охраны окружающей среды</t>
  </si>
  <si>
    <t>0605</t>
  </si>
  <si>
    <t>0709</t>
  </si>
  <si>
    <t>9</t>
  </si>
  <si>
    <t>9.1</t>
  </si>
  <si>
    <t>9.1.1</t>
  </si>
  <si>
    <t>Наименование разделов и подразделов</t>
  </si>
  <si>
    <t>Код ГРБС</t>
  </si>
  <si>
    <t>Код раздела, подраздела</t>
  </si>
  <si>
    <t>Сумма  на год</t>
  </si>
  <si>
    <t>МУНИЦИПАЛЬНЫЙ СОВЕТ МУНИЦИПАЛЬНОГО ОБРАЗОВАНИЯ</t>
  </si>
  <si>
    <t>Расходы на выплату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</si>
  <si>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</si>
  <si>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Функционирование законодательных (представительных) органов  государственной власти и представительных органов муниципальных образований</t>
  </si>
  <si>
    <t>Закупка товаров, работ, услуг для государственных (муниципальных) нужд</t>
  </si>
  <si>
    <t>200</t>
  </si>
  <si>
    <t>МЕСТНАЯ АДМИНИСТРАЦИЯ МУНИЦИПАЛЬНОГО ОБРАЗОВАНИЯ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</si>
  <si>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</si>
  <si>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Иные бюджетные ассигнования</t>
  </si>
  <si>
    <t>800</t>
  </si>
  <si>
    <t>Резервный фонд местной администрации</t>
  </si>
  <si>
    <t>Другие общегосударственные вопросы</t>
  </si>
  <si>
    <t>Предоставление субсидий бюджетным, автономным учреждениям и иным некоммерческим организациям</t>
  </si>
  <si>
    <t>600</t>
  </si>
  <si>
    <t>Уплата членских взносов на осуществление деятельности Совета муниципальных образований Санкт-Петербурга и содержание его органов</t>
  </si>
  <si>
    <t>Социальное обеспечение и иные выплаты населению</t>
  </si>
  <si>
    <t>300</t>
  </si>
  <si>
    <t>Физическая культура  и спорт</t>
  </si>
  <si>
    <t>ИТОГО РАСХОДОВ</t>
  </si>
  <si>
    <t>120</t>
  </si>
  <si>
    <t>Расходы на выплаты персоналу государственных (муниципальных) органов</t>
  </si>
  <si>
    <t>240</t>
  </si>
  <si>
    <t>Иные закупки товаров, работ и услуг для обеспечения государственных (муниципальных) нужд</t>
  </si>
  <si>
    <t>1.1.3</t>
  </si>
  <si>
    <t>850</t>
  </si>
  <si>
    <t>Уплата налогов, сборов и иных платежей</t>
  </si>
  <si>
    <t>Резервные средства</t>
  </si>
  <si>
    <t>Компенсации депутатам, осуществляющим свои полномочия на непостоянной основе</t>
  </si>
  <si>
    <t>610</t>
  </si>
  <si>
    <t>Субсидий бюджетным учреждениям</t>
  </si>
  <si>
    <t>Публичные нормативные социальные выплаты населению</t>
  </si>
  <si>
    <t>Формирование архивных фондов органов местного самоуправления</t>
  </si>
  <si>
    <t>1.1.4</t>
  </si>
  <si>
    <t>Муниципальная программа «Благоустройство дворовых и придомовых территорий муниципального образования Смольнинское»</t>
  </si>
  <si>
    <t>Муниципальная программа «Участие в мероприятиях по охране окружающей среды в границах муниципального образования Смольнинское»</t>
  </si>
  <si>
    <t>Муниципальная программа «Участие в реализации мер по профилактике дорожно-транспортного травматизма на территории муниципального образования»</t>
  </si>
  <si>
    <t>Муниципальная программа «Участие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образования»</t>
  </si>
  <si>
    <t>Муниципальная программа «Участие в реализации мероприятий по охране здоровья граждан от воздействия окружающего табачного дыма и последствий потребления табака на территории муниципального образования»</t>
  </si>
  <si>
    <t>Муниципальная программа «Организация и проведение местных и участие в организации и проведении городских праздничных и иных зрелищных мероприятий»</t>
  </si>
  <si>
    <t>Муниципальная программа «Организация и проведение досуговых мероприятий для жителей округа»</t>
  </si>
  <si>
    <t>Расходы на содержание и обеспечение деятельности учреждения</t>
  </si>
  <si>
    <t>1.1.5</t>
  </si>
  <si>
    <t>4 Квартал</t>
  </si>
  <si>
    <t>1.2.1.</t>
  </si>
  <si>
    <t>Закупка товаров, работ, услуг в сфере информационно-коммуникационных технологий</t>
  </si>
  <si>
    <t>242</t>
  </si>
  <si>
    <t>244</t>
  </si>
  <si>
    <t>851</t>
  </si>
  <si>
    <t>852</t>
  </si>
  <si>
    <t>313</t>
  </si>
  <si>
    <t>122</t>
  </si>
  <si>
    <t>Иные выплаты персоналу государственных (муниципальных) органов, за исключением фонда оплаты труда</t>
  </si>
  <si>
    <t>3.1.1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</si>
  <si>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</si>
  <si>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</si>
  <si>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III</t>
  </si>
  <si>
    <t>320</t>
  </si>
  <si>
    <t xml:space="preserve">Пособия, компенсации, меры социальной поддержки по публичным нормативным обязательствам
</t>
  </si>
  <si>
    <t>323</t>
  </si>
  <si>
    <t>Социальные выплаты гражданам, кроме публичных нормативных социальных выплат</t>
  </si>
  <si>
    <t>Приобретение товаров, работ, услуг в пользу граждан в целях их социального обеспечения</t>
  </si>
  <si>
    <t>Расходы по организации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муниципальных советов муниципальных образований, муниципальных служащих и работников муниципальных учреждений</t>
  </si>
  <si>
    <t>Расходы на исполнение государственного полномочия Санкт-Петербурга по организации и осуществлению деятельности по опеке и попечительству за счёт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</si>
  <si>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счёт субвенций из бюджета Санкт-Петербурга</t>
  </si>
  <si>
    <t>Расходы на исполнение государственного полномочия Санкт-Петербурга по составлению протоколов об административных правонарушениях за счёт субвенций из бюджета Санкт-Петербурга</t>
  </si>
  <si>
    <t>Расходы на исполнение государственного полномочия Санкт-Петербурга по выплате денежных средств на содержание ребенка в семье опекуна и приемной семье за счёт субвенций из бюджета Санкт-Петербурга</t>
  </si>
  <si>
    <t>Расходы на оказание услуг по выполнению отдельных функций по определению поставщика (подрядчика, исполнителя) путем проведения конкурса и аукциона</t>
  </si>
  <si>
    <t>Субсидии бюджетным учреждениям на финансовое обеспечение государственного
(муниципального) задания на оказание государственных (муниципальных) услуг (выполнение работ)</t>
  </si>
  <si>
    <t>9 мес.</t>
  </si>
  <si>
    <t>Уплата прочих налогов,сборов</t>
  </si>
  <si>
    <t>тыс.руб.</t>
  </si>
  <si>
    <t>4.1</t>
  </si>
  <si>
    <t>4.1.1.</t>
  </si>
  <si>
    <t>6.2</t>
  </si>
  <si>
    <t>6.2.1</t>
  </si>
  <si>
    <t>6.3</t>
  </si>
  <si>
    <t>6.3.1</t>
  </si>
  <si>
    <t>10</t>
  </si>
  <si>
    <t>Национальная экономика</t>
  </si>
  <si>
    <t>Муниципальная программа «Содействие развитию малого бизнеса на территории муниципального образования Смольнинское»</t>
  </si>
  <si>
    <t>0400</t>
  </si>
  <si>
    <t>0412</t>
  </si>
  <si>
    <t>Другие вопросы в области национальной экономики</t>
  </si>
  <si>
    <t>00200 00010</t>
  </si>
  <si>
    <t>00200 00020</t>
  </si>
  <si>
    <t>00200 00021</t>
  </si>
  <si>
    <t>09200 00440</t>
  </si>
  <si>
    <t>00200 00030</t>
  </si>
  <si>
    <t>00200 00031</t>
  </si>
  <si>
    <t>00200 00032</t>
  </si>
  <si>
    <t>00200 G0850</t>
  </si>
  <si>
    <t>09200 G0100</t>
  </si>
  <si>
    <t>07000 00060</t>
  </si>
  <si>
    <t>09200 00070</t>
  </si>
  <si>
    <t>21900 00090</t>
  </si>
  <si>
    <t>34500 00120</t>
  </si>
  <si>
    <t>60000 00130</t>
  </si>
  <si>
    <t>41000 00170</t>
  </si>
  <si>
    <t>43100 00191</t>
  </si>
  <si>
    <t>43100 00490</t>
  </si>
  <si>
    <t>6.3.2</t>
  </si>
  <si>
    <t>43100 00520</t>
  </si>
  <si>
    <t>6.3.3</t>
  </si>
  <si>
    <t>43100 00540</t>
  </si>
  <si>
    <t>6.3.4</t>
  </si>
  <si>
    <t>43100 00530</t>
  </si>
  <si>
    <t>6.3.5</t>
  </si>
  <si>
    <t>43100 00550</t>
  </si>
  <si>
    <t>43100 00560</t>
  </si>
  <si>
    <t>45000 00200</t>
  </si>
  <si>
    <t>7.1.2</t>
  </si>
  <si>
    <t>45000 00210</t>
  </si>
  <si>
    <t>7.1.3</t>
  </si>
  <si>
    <t>45000 00560</t>
  </si>
  <si>
    <t>00200 00033</t>
  </si>
  <si>
    <t>8.2</t>
  </si>
  <si>
    <t>8.2.1.1</t>
  </si>
  <si>
    <t>51100 G0860</t>
  </si>
  <si>
    <t>8.2.1.2</t>
  </si>
  <si>
    <t>51100 G0870</t>
  </si>
  <si>
    <t>51200 00240</t>
  </si>
  <si>
    <t>10.1</t>
  </si>
  <si>
    <t>10.1.1</t>
  </si>
  <si>
    <t>45700 00250</t>
  </si>
  <si>
    <t>0401</t>
  </si>
  <si>
    <t>00200 00464</t>
  </si>
  <si>
    <t>43100 00460</t>
  </si>
  <si>
    <t>2.2</t>
  </si>
  <si>
    <t>2.2.1</t>
  </si>
  <si>
    <t>43100 00461</t>
  </si>
  <si>
    <t>51200 00463</t>
  </si>
  <si>
    <t xml:space="preserve">Молодежная политика </t>
  </si>
  <si>
    <t>0314</t>
  </si>
  <si>
    <t>43101 00180</t>
  </si>
  <si>
    <t>1.2.2</t>
  </si>
  <si>
    <t>43100 00500</t>
  </si>
  <si>
    <t>Муниципальная программа «Участие в деятельности по профилактике правонарушений в Санкт-Петербурге в формах, установленных законодательством Санкт-Петербурга"</t>
  </si>
  <si>
    <t xml:space="preserve">Прочая закупка товаров, работ и услуг </t>
  </si>
  <si>
    <t>Другие вопросы в области национальной безопасности и правоохранительной деятельности</t>
  </si>
  <si>
    <t>2.2.2</t>
  </si>
  <si>
    <t>Жилищно-коммунальное хозяйство</t>
  </si>
  <si>
    <t>Другие вопросы в области образования</t>
  </si>
  <si>
    <t xml:space="preserve">Культура, кинематография </t>
  </si>
  <si>
    <t>Муниципальная программа «Осуществление противодействия коррупции в пределах своих полномочий"</t>
  </si>
  <si>
    <t>Муниципальная программа «Обеспечение условий для развития на территории муниципального образования физической культуры и массового спорта, организация и проведение официальных физкультурных мероприятий , физкультурно-оздоровительных мероприятий и спортивных мероприятий муниципального образования»</t>
  </si>
  <si>
    <t>Муниципальная программа «Участие в установленном порядке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наркомании»</t>
  </si>
  <si>
    <t>Муниципальная программа «Организация и проведение мероприятий по сохранению и развитию местных традиций и обрядов»</t>
  </si>
  <si>
    <t>1.3.2</t>
  </si>
  <si>
    <t>09200 00071</t>
  </si>
  <si>
    <t>ИЗБИРАТЕЛЬНАЯ КОМИССИЯ МУНИЦИПАЛЬНОГО ОБРАЗОВАНИЯ</t>
  </si>
  <si>
    <t>Обеспечение проведения выборов и референдумов</t>
  </si>
  <si>
    <t>0107</t>
  </si>
  <si>
    <t>00200 00040</t>
  </si>
  <si>
    <t>Члены избирательной комиссии муниципального образования</t>
  </si>
  <si>
    <t>Муниципальная программа «Осуществление мероприятий по содействию в установленном порядке исполнительным органам государственной власти Санкт-Петербурга в сборе и обмене информацией  в области защиты населения и территории муниципального образования МО Смольнинское от чрезвычайных ситуаций,а также содействие в информировании населения об угрозе возникновения или о возникновении чрезвычайной ситуации  и 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действий»</t>
  </si>
  <si>
    <t>Защита населения и территории от чрезвычайных ситуаций природного и техногенного характера, гражданская оборона</t>
  </si>
  <si>
    <t>1.3.3</t>
  </si>
  <si>
    <t>3.1.2</t>
  </si>
  <si>
    <t>Расходы на участие в организации и финансировании временного трудоустройства несовершеннолетних в возрасте от 14 до 18 лет в свободное от учебы время</t>
  </si>
  <si>
    <t>3.1.3</t>
  </si>
  <si>
    <t>00200 00466</t>
  </si>
  <si>
    <t>6.2.2</t>
  </si>
  <si>
    <t>Расходы на проведение работ по военно-патриотическому воспитанию граждан</t>
  </si>
  <si>
    <t>00200 00465</t>
  </si>
  <si>
    <t>6.3.6</t>
  </si>
  <si>
    <t>7.1.4</t>
  </si>
  <si>
    <t>1001</t>
  </si>
  <si>
    <t>9.1.2</t>
  </si>
  <si>
    <t>45000 00462</t>
  </si>
  <si>
    <t>Муниципальная программа «Участие в создании условий для реализации мер, направленных на укрепление межнационального и межконфессионального согласия, сохранение и развитие языков и культуры народов Российской Федерации, проживающих на территории муниципального образования , социальную и культурную адаптацию мигрантов, профилактику межнациональных (межэтнических) конфликтов"</t>
  </si>
  <si>
    <t>Исполнение судебных актов</t>
  </si>
  <si>
    <t>830</t>
  </si>
  <si>
    <t>Исполение судебных актов Российской Федерации и мировых соглашений по возмещению причиненного ущерба</t>
  </si>
  <si>
    <t>831</t>
  </si>
  <si>
    <t>Расходы на приобретение нежилого помещения административно-офисного назначения для муниципальных нужд</t>
  </si>
  <si>
    <t>00200 00034</t>
  </si>
  <si>
    <t>400</t>
  </si>
  <si>
    <t>406</t>
  </si>
  <si>
    <t>1.1.6</t>
  </si>
  <si>
    <t xml:space="preserve"> ВЕДОМСТВЕННАЯ СТРУКТУРА РАСХОДОВ БЮДЖЕТА МУНИЦИПАЛЬНОГО ОБРАЗОВАНИЯ СМОЛЬНИНСКОЕ НА 2018 ГОД</t>
  </si>
  <si>
    <t>Капитальные вложенияв объекты недвижимого имущества государственной (муниципальной) собственности</t>
  </si>
  <si>
    <t>Приобретение объектов недвижимого имущества государственными (муниципальными) учреждениями</t>
  </si>
  <si>
    <t xml:space="preserve">Организация информирования, консультирования и содействия жителям муниципального образования по вопросам создания товариществ собственников жилья, советов многоквартирных домов, формирования земельных участков, на которых расположены многоквартирные дома  организация информирования, консультирования и содействия жителям муниципального образования по вопросам создания товариществ собственников жилья, советов многоквартирных домов, формирования земельных участков, на которых расположены многоквартирные дома
</t>
  </si>
  <si>
    <t>Муниципальная программа «Проведение работ по военно-патриотическому воспитанию граждан»</t>
  </si>
  <si>
    <t>Пособия, компенсации, меры социальной поддержки по публичным нормативным обязательствам</t>
  </si>
  <si>
    <t>Расходы на участие в организации и финансировании проведения оплачиваемых общественных работ</t>
  </si>
  <si>
    <t>Раходы на участие в деятельности по профилактике правонарушений</t>
  </si>
  <si>
    <t>Расходы на организацию и проведение досуговых мероприятий для жителей муниципального образования</t>
  </si>
  <si>
    <t>Расходы на обеспечение условий для развития на территории муниципального образования физической культуры и массового спорта, организация и проведение официальных физкультурных мероприятий, физкультурно-оздоровительных мероприятий и спортивных мероприятий муниципального образования</t>
  </si>
  <si>
    <t>Приложение № 2 
к Решению Муниципального Совета 
МО Смольнинское 
 от _____________ №______</t>
  </si>
  <si>
    <t>ПРОЕКТ</t>
  </si>
</sst>
</file>

<file path=xl/styles.xml><?xml version="1.0" encoding="utf-8"?>
<styleSheet xmlns="http://schemas.openxmlformats.org/spreadsheetml/2006/main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"/>
    <numFmt numFmtId="165" formatCode="0.0"/>
    <numFmt numFmtId="166" formatCode="_-* #,##0.0_р_._-;\-* #,##0.0_р_._-;_-* &quot;-&quot;??_р_._-;_-@_-"/>
  </numFmts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3"/>
      <name val="Times New Roman"/>
      <family val="1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charset val="204"/>
      <scheme val="minor"/>
    </font>
    <font>
      <sz val="13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2" fillId="5" borderId="1">
      <alignment horizontal="left" vertical="justify" wrapText="1"/>
    </xf>
    <xf numFmtId="43" fontId="9" fillId="0" borderId="0" applyFont="0" applyFill="0" applyBorder="0" applyAlignment="0" applyProtection="0"/>
  </cellStyleXfs>
  <cellXfs count="206">
    <xf numFmtId="0" fontId="0" fillId="0" borderId="0" xfId="0"/>
    <xf numFmtId="49" fontId="3" fillId="0" borderId="0" xfId="1" applyNumberFormat="1" applyFont="1" applyAlignment="1">
      <alignment horizontal="left"/>
    </xf>
    <xf numFmtId="0" fontId="3" fillId="0" borderId="0" xfId="1" applyFont="1" applyAlignment="1">
      <alignment vertical="center" wrapText="1"/>
    </xf>
    <xf numFmtId="0" fontId="3" fillId="0" borderId="0" xfId="1" applyFont="1"/>
    <xf numFmtId="49" fontId="3" fillId="0" borderId="0" xfId="1" applyNumberFormat="1" applyFont="1"/>
    <xf numFmtId="0" fontId="6" fillId="0" borderId="0" xfId="1" applyFont="1"/>
    <xf numFmtId="0" fontId="3" fillId="0" borderId="0" xfId="1" applyFont="1" applyAlignment="1">
      <alignment wrapText="1"/>
    </xf>
    <xf numFmtId="0" fontId="7" fillId="0" borderId="0" xfId="1" applyFont="1"/>
    <xf numFmtId="0" fontId="4" fillId="0" borderId="0" xfId="1" applyFont="1"/>
    <xf numFmtId="0" fontId="5" fillId="0" borderId="0" xfId="1" applyFont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left" vertical="center" wrapText="1"/>
    </xf>
    <xf numFmtId="49" fontId="3" fillId="0" borderId="0" xfId="1" applyNumberFormat="1" applyFont="1" applyAlignment="1">
      <alignment horizontal="right"/>
    </xf>
    <xf numFmtId="164" fontId="10" fillId="0" borderId="1" xfId="1" applyNumberFormat="1" applyFont="1" applyFill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/>
    </xf>
    <xf numFmtId="165" fontId="10" fillId="0" borderId="1" xfId="1" applyNumberFormat="1" applyFont="1" applyFill="1" applyBorder="1" applyAlignment="1">
      <alignment horizontal="center" vertical="center" wrapText="1"/>
    </xf>
    <xf numFmtId="43" fontId="3" fillId="0" borderId="1" xfId="5" applyFont="1" applyBorder="1" applyAlignment="1">
      <alignment horizontal="center" vertical="center"/>
    </xf>
    <xf numFmtId="164" fontId="6" fillId="4" borderId="1" xfId="2" applyNumberFormat="1" applyFont="1" applyFill="1" applyBorder="1" applyAlignment="1">
      <alignment horizontal="center" vertical="center"/>
    </xf>
    <xf numFmtId="164" fontId="6" fillId="0" borderId="1" xfId="2" applyNumberFormat="1" applyFont="1" applyBorder="1" applyAlignment="1">
      <alignment horizontal="center" vertical="center"/>
    </xf>
    <xf numFmtId="164" fontId="2" fillId="4" borderId="1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165" fontId="3" fillId="0" borderId="1" xfId="5" applyNumberFormat="1" applyFont="1" applyBorder="1" applyAlignment="1">
      <alignment horizontal="center" vertical="center"/>
    </xf>
    <xf numFmtId="165" fontId="3" fillId="0" borderId="1" xfId="2" applyNumberFormat="1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/>
    </xf>
    <xf numFmtId="164" fontId="6" fillId="10" borderId="1" xfId="2" applyNumberFormat="1" applyFont="1" applyFill="1" applyBorder="1" applyAlignment="1">
      <alignment horizontal="center" vertical="center"/>
    </xf>
    <xf numFmtId="164" fontId="6" fillId="9" borderId="1" xfId="2" applyNumberFormat="1" applyFont="1" applyFill="1" applyBorder="1" applyAlignment="1">
      <alignment horizontal="center" vertical="center"/>
    </xf>
    <xf numFmtId="164" fontId="7" fillId="7" borderId="1" xfId="2" applyNumberFormat="1" applyFont="1" applyFill="1" applyBorder="1" applyAlignment="1">
      <alignment horizontal="center" vertical="center"/>
    </xf>
    <xf numFmtId="43" fontId="3" fillId="0" borderId="1" xfId="5" applyFont="1" applyBorder="1" applyAlignment="1">
      <alignment horizontal="right" vertical="center" indent="1"/>
    </xf>
    <xf numFmtId="43" fontId="6" fillId="0" borderId="1" xfId="5" applyFont="1" applyBorder="1" applyAlignment="1">
      <alignment horizontal="right" vertical="center" indent="1"/>
    </xf>
    <xf numFmtId="43" fontId="3" fillId="0" borderId="1" xfId="5" applyFont="1" applyBorder="1" applyAlignment="1">
      <alignment horizontal="center"/>
    </xf>
    <xf numFmtId="165" fontId="6" fillId="0" borderId="1" xfId="2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/>
    </xf>
    <xf numFmtId="164" fontId="6" fillId="7" borderId="1" xfId="2" applyNumberFormat="1" applyFont="1" applyFill="1" applyBorder="1" applyAlignment="1">
      <alignment horizontal="center" vertical="center"/>
    </xf>
    <xf numFmtId="43" fontId="6" fillId="0" borderId="1" xfId="5" applyFont="1" applyBorder="1" applyAlignment="1">
      <alignment horizontal="center" vertical="center"/>
    </xf>
    <xf numFmtId="164" fontId="6" fillId="5" borderId="1" xfId="2" applyNumberFormat="1" applyFont="1" applyFill="1" applyBorder="1" applyAlignment="1">
      <alignment horizontal="center" vertical="center"/>
    </xf>
    <xf numFmtId="164" fontId="3" fillId="5" borderId="1" xfId="2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43" fontId="3" fillId="5" borderId="1" xfId="5" applyFont="1" applyFill="1" applyBorder="1" applyAlignment="1">
      <alignment horizontal="center" vertical="center"/>
    </xf>
    <xf numFmtId="166" fontId="3" fillId="0" borderId="1" xfId="5" applyNumberFormat="1" applyFont="1" applyBorder="1" applyAlignment="1">
      <alignment horizontal="center" vertical="center"/>
    </xf>
    <xf numFmtId="166" fontId="6" fillId="0" borderId="1" xfId="5" applyNumberFormat="1" applyFont="1" applyBorder="1" applyAlignment="1">
      <alignment horizontal="right" vertical="center" indent="1"/>
    </xf>
    <xf numFmtId="166" fontId="3" fillId="0" borderId="1" xfId="5" applyNumberFormat="1" applyFont="1" applyBorder="1" applyAlignment="1">
      <alignment horizontal="right" vertical="center" indent="1"/>
    </xf>
    <xf numFmtId="43" fontId="7" fillId="7" borderId="1" xfId="5" applyFont="1" applyFill="1" applyBorder="1" applyAlignment="1">
      <alignment horizontal="right" vertical="center" indent="1"/>
    </xf>
    <xf numFmtId="165" fontId="7" fillId="4" borderId="1" xfId="2" applyNumberFormat="1" applyFont="1" applyFill="1" applyBorder="1" applyAlignment="1">
      <alignment horizontal="center" vertical="center"/>
    </xf>
    <xf numFmtId="164" fontId="7" fillId="9" borderId="1" xfId="2" applyNumberFormat="1" applyFont="1" applyFill="1" applyBorder="1" applyAlignment="1">
      <alignment horizontal="center" vertical="center"/>
    </xf>
    <xf numFmtId="164" fontId="8" fillId="7" borderId="1" xfId="2" applyNumberFormat="1" applyFont="1" applyFill="1" applyBorder="1" applyAlignment="1">
      <alignment horizontal="center" vertical="center"/>
    </xf>
    <xf numFmtId="165" fontId="6" fillId="5" borderId="1" xfId="2" applyNumberFormat="1" applyFont="1" applyFill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164" fontId="3" fillId="0" borderId="1" xfId="5" applyNumberFormat="1" applyFont="1" applyBorder="1" applyAlignment="1">
      <alignment horizontal="center" vertical="center"/>
    </xf>
    <xf numFmtId="165" fontId="6" fillId="9" borderId="1" xfId="5" applyNumberFormat="1" applyFont="1" applyFill="1" applyBorder="1" applyAlignment="1">
      <alignment horizontal="center" vertical="center"/>
    </xf>
    <xf numFmtId="165" fontId="7" fillId="7" borderId="1" xfId="5" applyNumberFormat="1" applyFont="1" applyFill="1" applyBorder="1" applyAlignment="1">
      <alignment horizontal="center" vertical="center"/>
    </xf>
    <xf numFmtId="165" fontId="3" fillId="5" borderId="1" xfId="2" applyNumberFormat="1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164" fontId="6" fillId="11" borderId="1" xfId="2" applyNumberFormat="1" applyFont="1" applyFill="1" applyBorder="1" applyAlignment="1">
      <alignment horizontal="center" vertical="center"/>
    </xf>
    <xf numFmtId="164" fontId="6" fillId="12" borderId="5" xfId="0" applyNumberFormat="1" applyFont="1" applyFill="1" applyBorder="1" applyAlignment="1">
      <alignment horizontal="center" vertical="center"/>
    </xf>
    <xf numFmtId="164" fontId="7" fillId="13" borderId="5" xfId="0" applyNumberFormat="1" applyFont="1" applyFill="1" applyBorder="1" applyAlignment="1">
      <alignment horizontal="center" vertical="center"/>
    </xf>
    <xf numFmtId="164" fontId="3" fillId="8" borderId="3" xfId="0" applyNumberFormat="1" applyFont="1" applyFill="1" applyBorder="1" applyAlignment="1">
      <alignment horizontal="center" vertical="center"/>
    </xf>
    <xf numFmtId="164" fontId="5" fillId="0" borderId="1" xfId="2" applyNumberFormat="1" applyFont="1" applyBorder="1" applyAlignment="1">
      <alignment horizontal="center" vertical="center"/>
    </xf>
    <xf numFmtId="164" fontId="6" fillId="6" borderId="1" xfId="2" applyNumberFormat="1" applyFont="1" applyFill="1" applyBorder="1" applyAlignment="1">
      <alignment horizontal="center" vertical="center"/>
    </xf>
    <xf numFmtId="43" fontId="7" fillId="7" borderId="1" xfId="5" applyFont="1" applyFill="1" applyBorder="1" applyAlignment="1">
      <alignment horizontal="center" vertical="center"/>
    </xf>
    <xf numFmtId="164" fontId="6" fillId="2" borderId="1" xfId="2" applyNumberFormat="1" applyFont="1" applyFill="1" applyBorder="1" applyAlignment="1">
      <alignment horizontal="center" vertical="center"/>
    </xf>
    <xf numFmtId="164" fontId="6" fillId="3" borderId="1" xfId="2" applyNumberFormat="1" applyFont="1" applyFill="1" applyBorder="1" applyAlignment="1">
      <alignment horizontal="center" vertical="center"/>
    </xf>
    <xf numFmtId="4" fontId="3" fillId="0" borderId="0" xfId="1" applyNumberFormat="1" applyFont="1" applyAlignment="1">
      <alignment horizontal="right"/>
    </xf>
    <xf numFmtId="43" fontId="6" fillId="8" borderId="3" xfId="5" applyFont="1" applyFill="1" applyBorder="1" applyAlignment="1">
      <alignment horizontal="center" vertical="center"/>
    </xf>
    <xf numFmtId="43" fontId="3" fillId="8" borderId="3" xfId="5" applyFont="1" applyFill="1" applyBorder="1" applyAlignment="1">
      <alignment horizontal="center" vertical="center"/>
    </xf>
    <xf numFmtId="43" fontId="6" fillId="7" borderId="1" xfId="5" applyFont="1" applyFill="1" applyBorder="1" applyAlignment="1">
      <alignment horizontal="center" vertical="center"/>
    </xf>
    <xf numFmtId="49" fontId="2" fillId="0" borderId="0" xfId="2" applyNumberFormat="1" applyFont="1" applyFill="1" applyAlignment="1">
      <alignment vertical="center" wrapText="1"/>
    </xf>
    <xf numFmtId="4" fontId="3" fillId="0" borderId="0" xfId="1" applyNumberFormat="1" applyFont="1"/>
    <xf numFmtId="165" fontId="3" fillId="0" borderId="1" xfId="5" applyNumberFormat="1" applyFont="1" applyFill="1" applyBorder="1" applyAlignment="1">
      <alignment horizontal="center" vertical="center"/>
    </xf>
    <xf numFmtId="43" fontId="3" fillId="0" borderId="1" xfId="5" applyFont="1" applyFill="1" applyBorder="1" applyAlignment="1">
      <alignment horizontal="center" vertical="center"/>
    </xf>
    <xf numFmtId="0" fontId="3" fillId="0" borderId="0" xfId="1" applyFont="1" applyFill="1"/>
    <xf numFmtId="164" fontId="3" fillId="0" borderId="1" xfId="2" applyNumberFormat="1" applyFont="1" applyFill="1" applyBorder="1" applyAlignment="1">
      <alignment horizontal="center" vertical="center"/>
    </xf>
    <xf numFmtId="0" fontId="4" fillId="0" borderId="0" xfId="1" applyFont="1" applyFill="1"/>
    <xf numFmtId="164" fontId="6" fillId="0" borderId="1" xfId="2" applyNumberFormat="1" applyFont="1" applyFill="1" applyBorder="1" applyAlignment="1">
      <alignment horizontal="center" vertical="center"/>
    </xf>
    <xf numFmtId="0" fontId="6" fillId="0" borderId="0" xfId="1" applyFont="1" applyFill="1"/>
    <xf numFmtId="49" fontId="12" fillId="0" borderId="0" xfId="1" applyNumberFormat="1" applyFont="1" applyAlignment="1">
      <alignment horizontal="left"/>
    </xf>
    <xf numFmtId="0" fontId="12" fillId="0" borderId="0" xfId="1" applyFont="1"/>
    <xf numFmtId="49" fontId="12" fillId="0" borderId="0" xfId="1" applyNumberFormat="1" applyFont="1" applyAlignment="1">
      <alignment horizontal="right"/>
    </xf>
    <xf numFmtId="164" fontId="12" fillId="0" borderId="1" xfId="1" applyNumberFormat="1" applyFont="1" applyFill="1" applyBorder="1" applyAlignment="1">
      <alignment horizontal="center" vertical="center" wrapText="1"/>
    </xf>
    <xf numFmtId="164" fontId="11" fillId="2" borderId="1" xfId="2" applyNumberFormat="1" applyFont="1" applyFill="1" applyBorder="1" applyAlignment="1">
      <alignment horizontal="center" vertical="center"/>
    </xf>
    <xf numFmtId="164" fontId="11" fillId="3" borderId="1" xfId="2" applyNumberFormat="1" applyFont="1" applyFill="1" applyBorder="1" applyAlignment="1">
      <alignment horizontal="center" vertical="center"/>
    </xf>
    <xf numFmtId="164" fontId="11" fillId="4" borderId="1" xfId="2" applyNumberFormat="1" applyFont="1" applyFill="1" applyBorder="1" applyAlignment="1">
      <alignment horizontal="center" vertical="center"/>
    </xf>
    <xf numFmtId="164" fontId="11" fillId="0" borderId="1" xfId="2" applyNumberFormat="1" applyFont="1" applyBorder="1" applyAlignment="1">
      <alignment horizontal="center" vertical="center"/>
    </xf>
    <xf numFmtId="164" fontId="12" fillId="0" borderId="1" xfId="2" applyNumberFormat="1" applyFont="1" applyBorder="1" applyAlignment="1">
      <alignment horizontal="center" vertical="center"/>
    </xf>
    <xf numFmtId="165" fontId="12" fillId="0" borderId="1" xfId="1" applyNumberFormat="1" applyFont="1" applyFill="1" applyBorder="1" applyAlignment="1">
      <alignment horizontal="center" vertical="center" wrapText="1"/>
    </xf>
    <xf numFmtId="166" fontId="11" fillId="4" borderId="1" xfId="5" applyNumberFormat="1" applyFont="1" applyFill="1" applyBorder="1" applyAlignment="1">
      <alignment horizontal="center" vertical="center" wrapText="1"/>
    </xf>
    <xf numFmtId="165" fontId="11" fillId="0" borderId="1" xfId="5" applyNumberFormat="1" applyFont="1" applyFill="1" applyBorder="1" applyAlignment="1">
      <alignment horizontal="center" vertical="center" wrapText="1"/>
    </xf>
    <xf numFmtId="165" fontId="12" fillId="0" borderId="1" xfId="5" applyNumberFormat="1" applyFont="1" applyBorder="1" applyAlignment="1">
      <alignment horizontal="center" vertical="center"/>
    </xf>
    <xf numFmtId="165" fontId="12" fillId="0" borderId="1" xfId="5" applyNumberFormat="1" applyFont="1" applyFill="1" applyBorder="1" applyAlignment="1">
      <alignment horizontal="center" vertical="center" wrapText="1"/>
    </xf>
    <xf numFmtId="165" fontId="12" fillId="0" borderId="1" xfId="2" applyNumberFormat="1" applyFont="1" applyBorder="1" applyAlignment="1">
      <alignment horizontal="center" vertical="center"/>
    </xf>
    <xf numFmtId="43" fontId="12" fillId="0" borderId="1" xfId="5" applyFont="1" applyBorder="1" applyAlignment="1">
      <alignment horizontal="center" vertical="center"/>
    </xf>
    <xf numFmtId="165" fontId="12" fillId="0" borderId="1" xfId="5" applyNumberFormat="1" applyFont="1" applyFill="1" applyBorder="1" applyAlignment="1">
      <alignment horizontal="center" vertical="center"/>
    </xf>
    <xf numFmtId="164" fontId="12" fillId="0" borderId="1" xfId="2" applyNumberFormat="1" applyFont="1" applyFill="1" applyBorder="1" applyAlignment="1">
      <alignment horizontal="center" vertical="center"/>
    </xf>
    <xf numFmtId="165" fontId="11" fillId="4" borderId="1" xfId="2" applyNumberFormat="1" applyFont="1" applyFill="1" applyBorder="1" applyAlignment="1">
      <alignment horizontal="center" vertical="center"/>
    </xf>
    <xf numFmtId="164" fontId="11" fillId="0" borderId="1" xfId="2" applyNumberFormat="1" applyFont="1" applyFill="1" applyBorder="1" applyAlignment="1">
      <alignment horizontal="center" vertical="center"/>
    </xf>
    <xf numFmtId="164" fontId="11" fillId="10" borderId="1" xfId="2" applyNumberFormat="1" applyFont="1" applyFill="1" applyBorder="1" applyAlignment="1">
      <alignment horizontal="center" vertical="center"/>
    </xf>
    <xf numFmtId="164" fontId="11" fillId="9" borderId="1" xfId="2" applyNumberFormat="1" applyFont="1" applyFill="1" applyBorder="1" applyAlignment="1">
      <alignment horizontal="center" vertical="center"/>
    </xf>
    <xf numFmtId="164" fontId="11" fillId="7" borderId="1" xfId="2" applyNumberFormat="1" applyFont="1" applyFill="1" applyBorder="1" applyAlignment="1">
      <alignment horizontal="center" vertical="center"/>
    </xf>
    <xf numFmtId="43" fontId="12" fillId="0" borderId="1" xfId="5" applyFont="1" applyBorder="1" applyAlignment="1">
      <alignment horizontal="right" vertical="center" indent="1"/>
    </xf>
    <xf numFmtId="43" fontId="11" fillId="0" borderId="1" xfId="5" applyFont="1" applyBorder="1" applyAlignment="1">
      <alignment horizontal="right" vertical="center" indent="1"/>
    </xf>
    <xf numFmtId="43" fontId="12" fillId="0" borderId="1" xfId="5" applyFont="1" applyBorder="1" applyAlignment="1">
      <alignment horizontal="center"/>
    </xf>
    <xf numFmtId="164" fontId="12" fillId="0" borderId="1" xfId="1" applyNumberFormat="1" applyFont="1" applyBorder="1" applyAlignment="1">
      <alignment horizontal="center"/>
    </xf>
    <xf numFmtId="165" fontId="11" fillId="0" borderId="1" xfId="5" applyNumberFormat="1" applyFont="1" applyBorder="1" applyAlignment="1">
      <alignment horizontal="center" vertical="center"/>
    </xf>
    <xf numFmtId="165" fontId="11" fillId="0" borderId="1" xfId="2" applyNumberFormat="1" applyFont="1" applyBorder="1" applyAlignment="1">
      <alignment horizontal="center" vertical="center"/>
    </xf>
    <xf numFmtId="165" fontId="11" fillId="7" borderId="1" xfId="5" applyNumberFormat="1" applyFont="1" applyFill="1" applyBorder="1" applyAlignment="1">
      <alignment horizontal="center" vertical="center"/>
    </xf>
    <xf numFmtId="164" fontId="12" fillId="5" borderId="1" xfId="2" applyNumberFormat="1" applyFont="1" applyFill="1" applyBorder="1" applyAlignment="1">
      <alignment horizontal="center" vertical="center"/>
    </xf>
    <xf numFmtId="165" fontId="12" fillId="5" borderId="1" xfId="2" applyNumberFormat="1" applyFont="1" applyFill="1" applyBorder="1" applyAlignment="1">
      <alignment horizontal="center" vertical="center"/>
    </xf>
    <xf numFmtId="164" fontId="11" fillId="5" borderId="1" xfId="2" applyNumberFormat="1" applyFont="1" applyFill="1" applyBorder="1" applyAlignment="1">
      <alignment horizontal="center" vertical="center"/>
    </xf>
    <xf numFmtId="164" fontId="12" fillId="5" borderId="1" xfId="5" applyNumberFormat="1" applyFont="1" applyFill="1" applyBorder="1" applyAlignment="1">
      <alignment horizontal="center" vertical="center"/>
    </xf>
    <xf numFmtId="165" fontId="11" fillId="9" borderId="1" xfId="5" applyNumberFormat="1" applyFont="1" applyFill="1" applyBorder="1" applyAlignment="1">
      <alignment horizontal="center" vertical="center"/>
    </xf>
    <xf numFmtId="165" fontId="12" fillId="0" borderId="1" xfId="1" applyNumberFormat="1" applyFont="1" applyBorder="1" applyAlignment="1">
      <alignment horizontal="center" vertical="center"/>
    </xf>
    <xf numFmtId="165" fontId="12" fillId="0" borderId="1" xfId="1" applyNumberFormat="1" applyFont="1" applyFill="1" applyBorder="1" applyAlignment="1">
      <alignment horizontal="center" vertical="center"/>
    </xf>
    <xf numFmtId="164" fontId="12" fillId="0" borderId="1" xfId="1" applyNumberFormat="1" applyFont="1" applyBorder="1" applyAlignment="1">
      <alignment horizontal="center" vertical="center"/>
    </xf>
    <xf numFmtId="165" fontId="11" fillId="5" borderId="1" xfId="2" applyNumberFormat="1" applyFont="1" applyFill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5" fontId="12" fillId="0" borderId="1" xfId="1" applyNumberFormat="1" applyFont="1" applyBorder="1" applyAlignment="1">
      <alignment horizontal="center"/>
    </xf>
    <xf numFmtId="165" fontId="12" fillId="0" borderId="1" xfId="5" applyNumberFormat="1" applyFont="1" applyBorder="1" applyAlignment="1">
      <alignment horizontal="center"/>
    </xf>
    <xf numFmtId="164" fontId="13" fillId="0" borderId="1" xfId="2" applyNumberFormat="1" applyFont="1" applyBorder="1" applyAlignment="1">
      <alignment horizontal="center" vertical="center"/>
    </xf>
    <xf numFmtId="0" fontId="12" fillId="0" borderId="1" xfId="1" applyFont="1" applyBorder="1" applyAlignment="1">
      <alignment horizontal="center"/>
    </xf>
    <xf numFmtId="164" fontId="11" fillId="11" borderId="1" xfId="2" applyNumberFormat="1" applyFont="1" applyFill="1" applyBorder="1" applyAlignment="1">
      <alignment horizontal="center" vertical="center"/>
    </xf>
    <xf numFmtId="164" fontId="11" fillId="12" borderId="5" xfId="0" applyNumberFormat="1" applyFont="1" applyFill="1" applyBorder="1" applyAlignment="1">
      <alignment horizontal="center" vertical="center"/>
    </xf>
    <xf numFmtId="164" fontId="11" fillId="13" borderId="5" xfId="0" applyNumberFormat="1" applyFont="1" applyFill="1" applyBorder="1" applyAlignment="1">
      <alignment horizontal="center" vertical="center"/>
    </xf>
    <xf numFmtId="164" fontId="11" fillId="8" borderId="3" xfId="0" applyNumberFormat="1" applyFont="1" applyFill="1" applyBorder="1" applyAlignment="1">
      <alignment horizontal="center" vertical="center"/>
    </xf>
    <xf numFmtId="164" fontId="12" fillId="8" borderId="3" xfId="0" applyNumberFormat="1" applyFont="1" applyFill="1" applyBorder="1" applyAlignment="1">
      <alignment horizontal="center" vertical="center"/>
    </xf>
    <xf numFmtId="164" fontId="11" fillId="6" borderId="1" xfId="2" applyNumberFormat="1" applyFont="1" applyFill="1" applyBorder="1" applyAlignment="1">
      <alignment horizontal="center" vertical="center"/>
    </xf>
    <xf numFmtId="4" fontId="3" fillId="0" borderId="0" xfId="1" applyNumberFormat="1" applyFont="1" applyAlignment="1">
      <alignment horizontal="left"/>
    </xf>
    <xf numFmtId="4" fontId="6" fillId="0" borderId="0" xfId="1" applyNumberFormat="1" applyFont="1" applyFill="1"/>
    <xf numFmtId="4" fontId="6" fillId="0" borderId="0" xfId="1" applyNumberFormat="1" applyFont="1"/>
    <xf numFmtId="0" fontId="15" fillId="0" borderId="0" xfId="1" applyFont="1"/>
    <xf numFmtId="165" fontId="14" fillId="14" borderId="1" xfId="5" applyNumberFormat="1" applyFont="1" applyFill="1" applyBorder="1" applyAlignment="1">
      <alignment horizontal="center" vertical="center"/>
    </xf>
    <xf numFmtId="43" fontId="14" fillId="14" borderId="1" xfId="5" applyFont="1" applyFill="1" applyBorder="1" applyAlignment="1">
      <alignment horizontal="center" vertical="center"/>
    </xf>
    <xf numFmtId="164" fontId="15" fillId="0" borderId="1" xfId="2" applyNumberFormat="1" applyFont="1" applyBorder="1" applyAlignment="1">
      <alignment horizontal="center" vertical="center"/>
    </xf>
    <xf numFmtId="43" fontId="15" fillId="0" borderId="1" xfId="5" applyFont="1" applyBorder="1" applyAlignment="1">
      <alignment horizontal="center" vertical="center"/>
    </xf>
    <xf numFmtId="164" fontId="15" fillId="8" borderId="3" xfId="0" applyNumberFormat="1" applyFont="1" applyFill="1" applyBorder="1" applyAlignment="1">
      <alignment horizontal="center" vertical="center"/>
    </xf>
    <xf numFmtId="43" fontId="15" fillId="8" borderId="3" xfId="5" applyFont="1" applyFill="1" applyBorder="1" applyAlignment="1">
      <alignment horizontal="center" vertical="center"/>
    </xf>
    <xf numFmtId="164" fontId="15" fillId="0" borderId="5" xfId="2" applyNumberFormat="1" applyFont="1" applyBorder="1" applyAlignment="1">
      <alignment horizontal="center" vertical="center"/>
    </xf>
    <xf numFmtId="43" fontId="15" fillId="0" borderId="5" xfId="5" applyFont="1" applyBorder="1" applyAlignment="1">
      <alignment horizontal="center" vertical="center"/>
    </xf>
    <xf numFmtId="164" fontId="14" fillId="12" borderId="5" xfId="0" applyNumberFormat="1" applyFont="1" applyFill="1" applyBorder="1" applyAlignment="1">
      <alignment horizontal="center" vertical="center"/>
    </xf>
    <xf numFmtId="164" fontId="14" fillId="13" borderId="5" xfId="0" applyNumberFormat="1" applyFont="1" applyFill="1" applyBorder="1" applyAlignment="1">
      <alignment horizontal="center" vertical="center"/>
    </xf>
    <xf numFmtId="165" fontId="15" fillId="0" borderId="1" xfId="1" applyNumberFormat="1" applyFont="1" applyBorder="1" applyAlignment="1">
      <alignment horizontal="center" vertical="center"/>
    </xf>
    <xf numFmtId="165" fontId="15" fillId="0" borderId="1" xfId="5" applyNumberFormat="1" applyFont="1" applyBorder="1" applyAlignment="1">
      <alignment horizontal="center" vertical="center"/>
    </xf>
    <xf numFmtId="164" fontId="3" fillId="0" borderId="0" xfId="1" applyNumberFormat="1" applyFont="1"/>
    <xf numFmtId="49" fontId="3" fillId="0" borderId="0" xfId="1" applyNumberFormat="1" applyFont="1" applyAlignment="1">
      <alignment horizontal="right" vertical="top" wrapText="1"/>
    </xf>
    <xf numFmtId="49" fontId="16" fillId="0" borderId="1" xfId="1" applyNumberFormat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49" fontId="16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left"/>
    </xf>
    <xf numFmtId="49" fontId="7" fillId="0" borderId="1" xfId="1" applyNumberFormat="1" applyFont="1" applyFill="1" applyBorder="1" applyAlignment="1">
      <alignment vertical="top" wrapText="1"/>
    </xf>
    <xf numFmtId="0" fontId="7" fillId="0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164" fontId="7" fillId="0" borderId="1" xfId="2" applyNumberFormat="1" applyFont="1" applyFill="1" applyBorder="1" applyAlignment="1">
      <alignment vertical="center"/>
    </xf>
    <xf numFmtId="49" fontId="16" fillId="0" borderId="1" xfId="1" applyNumberFormat="1" applyFont="1" applyFill="1" applyBorder="1" applyAlignment="1">
      <alignment horizontal="left"/>
    </xf>
    <xf numFmtId="49" fontId="16" fillId="0" borderId="1" xfId="1" applyNumberFormat="1" applyFont="1" applyFill="1" applyBorder="1" applyAlignment="1">
      <alignment vertical="top" wrapText="1"/>
    </xf>
    <xf numFmtId="49" fontId="16" fillId="0" borderId="1" xfId="1" applyNumberFormat="1" applyFont="1" applyFill="1" applyBorder="1" applyAlignment="1">
      <alignment horizontal="center" vertical="center"/>
    </xf>
    <xf numFmtId="164" fontId="16" fillId="0" borderId="1" xfId="2" applyNumberFormat="1" applyFont="1" applyFill="1" applyBorder="1" applyAlignment="1">
      <alignment vertical="center"/>
    </xf>
    <xf numFmtId="49" fontId="7" fillId="0" borderId="1" xfId="1" applyNumberFormat="1" applyFont="1" applyFill="1" applyBorder="1" applyAlignment="1">
      <alignment horizontal="left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vertical="center" wrapText="1"/>
    </xf>
    <xf numFmtId="49" fontId="16" fillId="0" borderId="1" xfId="1" applyNumberFormat="1" applyFont="1" applyFill="1" applyBorder="1" applyAlignment="1">
      <alignment horizontal="left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center" wrapText="1"/>
    </xf>
    <xf numFmtId="49" fontId="7" fillId="0" borderId="1" xfId="1" applyNumberFormat="1" applyFont="1" applyFill="1" applyBorder="1" applyAlignment="1">
      <alignment vertical="center"/>
    </xf>
    <xf numFmtId="49" fontId="16" fillId="0" borderId="1" xfId="1" applyNumberFormat="1" applyFont="1" applyFill="1" applyBorder="1" applyAlignment="1">
      <alignment vertical="center"/>
    </xf>
    <xf numFmtId="49" fontId="7" fillId="0" borderId="1" xfId="1" applyNumberFormat="1" applyFont="1" applyFill="1" applyBorder="1" applyAlignment="1">
      <alignment horizontal="left" vertical="top" wrapText="1"/>
    </xf>
    <xf numFmtId="0" fontId="7" fillId="0" borderId="1" xfId="1" applyNumberFormat="1" applyFont="1" applyFill="1" applyBorder="1" applyAlignment="1">
      <alignment horizontal="left" vertical="top" wrapText="1"/>
    </xf>
    <xf numFmtId="49" fontId="7" fillId="0" borderId="2" xfId="0" applyNumberFormat="1" applyFont="1" applyFill="1" applyBorder="1" applyAlignment="1">
      <alignment horizontal="left"/>
    </xf>
    <xf numFmtId="49" fontId="7" fillId="0" borderId="3" xfId="0" applyNumberFormat="1" applyFont="1" applyFill="1" applyBorder="1" applyAlignment="1">
      <alignment vertical="top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vertical="center"/>
    </xf>
    <xf numFmtId="49" fontId="16" fillId="0" borderId="2" xfId="0" applyNumberFormat="1" applyFont="1" applyFill="1" applyBorder="1" applyAlignment="1">
      <alignment horizontal="left"/>
    </xf>
    <xf numFmtId="49" fontId="16" fillId="0" borderId="3" xfId="0" applyNumberFormat="1" applyFont="1" applyFill="1" applyBorder="1" applyAlignment="1">
      <alignment vertical="top" wrapText="1"/>
    </xf>
    <xf numFmtId="0" fontId="16" fillId="0" borderId="3" xfId="0" applyFont="1" applyFill="1" applyBorder="1" applyAlignment="1">
      <alignment horizontal="center" vertical="center" wrapText="1"/>
    </xf>
    <xf numFmtId="49" fontId="16" fillId="0" borderId="3" xfId="0" applyNumberFormat="1" applyFont="1" applyFill="1" applyBorder="1" applyAlignment="1">
      <alignment horizontal="center" vertical="center"/>
    </xf>
    <xf numFmtId="164" fontId="16" fillId="0" borderId="3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vertical="top" wrapText="1"/>
    </xf>
    <xf numFmtId="0" fontId="7" fillId="0" borderId="1" xfId="1" applyNumberFormat="1" applyFont="1" applyFill="1" applyBorder="1" applyAlignment="1">
      <alignment vertical="top" wrapText="1"/>
    </xf>
    <xf numFmtId="49" fontId="7" fillId="0" borderId="1" xfId="0" applyNumberFormat="1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vertical="justify" wrapText="1"/>
    </xf>
    <xf numFmtId="0" fontId="7" fillId="0" borderId="1" xfId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164" fontId="7" fillId="0" borderId="1" xfId="2" applyNumberFormat="1" applyFont="1" applyFill="1" applyBorder="1" applyAlignment="1">
      <alignment horizontal="right" vertical="center" indent="1"/>
    </xf>
    <xf numFmtId="164" fontId="16" fillId="0" borderId="1" xfId="2" applyNumberFormat="1" applyFont="1" applyFill="1" applyBorder="1" applyAlignment="1">
      <alignment horizontal="right" vertical="center" indent="1"/>
    </xf>
    <xf numFmtId="164" fontId="16" fillId="0" borderId="3" xfId="0" applyNumberFormat="1" applyFont="1" applyFill="1" applyBorder="1" applyAlignment="1">
      <alignment horizontal="right" vertical="center" indent="1"/>
    </xf>
    <xf numFmtId="0" fontId="16" fillId="0" borderId="3" xfId="0" applyFont="1" applyFill="1" applyBorder="1" applyAlignment="1">
      <alignment vertical="center" wrapText="1"/>
    </xf>
    <xf numFmtId="49" fontId="17" fillId="0" borderId="1" xfId="1" applyNumberFormat="1" applyFont="1" applyFill="1" applyBorder="1" applyAlignment="1">
      <alignment vertical="top" wrapText="1"/>
    </xf>
    <xf numFmtId="49" fontId="18" fillId="0" borderId="1" xfId="1" applyNumberFormat="1" applyFont="1" applyFill="1" applyBorder="1" applyAlignment="1">
      <alignment vertical="top" wrapText="1"/>
    </xf>
    <xf numFmtId="0" fontId="18" fillId="0" borderId="1" xfId="1" applyFont="1" applyFill="1" applyBorder="1" applyAlignment="1">
      <alignment vertical="center" wrapText="1"/>
    </xf>
    <xf numFmtId="0" fontId="7" fillId="0" borderId="1" xfId="0" applyNumberFormat="1" applyFont="1" applyFill="1" applyBorder="1" applyAlignment="1" applyProtection="1">
      <alignment vertical="top" wrapText="1"/>
      <protection locked="0"/>
    </xf>
    <xf numFmtId="49" fontId="19" fillId="0" borderId="1" xfId="1" applyNumberFormat="1" applyFont="1" applyFill="1" applyBorder="1" applyAlignment="1">
      <alignment horizontal="left"/>
    </xf>
    <xf numFmtId="0" fontId="7" fillId="0" borderId="3" xfId="0" applyNumberFormat="1" applyFont="1" applyFill="1" applyBorder="1" applyAlignment="1">
      <alignment vertical="top" wrapText="1"/>
    </xf>
    <xf numFmtId="164" fontId="7" fillId="0" borderId="3" xfId="0" applyNumberFormat="1" applyFont="1" applyFill="1" applyBorder="1" applyAlignment="1">
      <alignment horizontal="right" vertical="center" indent="1"/>
    </xf>
    <xf numFmtId="49" fontId="7" fillId="0" borderId="1" xfId="1" applyNumberFormat="1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vertical="center"/>
    </xf>
    <xf numFmtId="0" fontId="16" fillId="0" borderId="0" xfId="1" applyFont="1" applyFill="1" applyAlignment="1">
      <alignment horizontal="center" vertical="top" wrapText="1"/>
    </xf>
    <xf numFmtId="49" fontId="3" fillId="0" borderId="0" xfId="1" applyNumberFormat="1" applyFont="1" applyAlignment="1">
      <alignment horizontal="right" vertical="top" wrapText="1"/>
    </xf>
    <xf numFmtId="49" fontId="7" fillId="0" borderId="0" xfId="2" applyNumberFormat="1" applyFont="1" applyFill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Стиль 123" xfId="4"/>
    <cellStyle name="Финансовый" xfId="5" builtinId="3"/>
    <cellStyle name="Финансовый [0] 2" xfId="2"/>
    <cellStyle name="Финансовый 2" xfId="3"/>
  </cellStyles>
  <dxfs count="0"/>
  <tableStyles count="0" defaultTableStyle="TableStyleMedium9" defaultPivotStyle="PivotStyleLight16"/>
  <colors>
    <mruColors>
      <color rgb="FFFF7C8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E233"/>
  <sheetViews>
    <sheetView tabSelected="1" view="pageBreakPreview" zoomScaleSheetLayoutView="100" workbookViewId="0">
      <selection activeCell="B10" sqref="B10"/>
    </sheetView>
  </sheetViews>
  <sheetFormatPr defaultRowHeight="15.75"/>
  <cols>
    <col min="1" max="1" width="6.7109375" style="1" customWidth="1"/>
    <col min="2" max="2" width="94.5703125" style="2" customWidth="1"/>
    <col min="3" max="3" width="8.5703125" style="3" customWidth="1"/>
    <col min="4" max="4" width="12.7109375" style="4" customWidth="1"/>
    <col min="5" max="5" width="13.5703125" style="4" customWidth="1"/>
    <col min="6" max="6" width="12" style="4" customWidth="1"/>
    <col min="7" max="7" width="15.28515625" style="4" customWidth="1"/>
    <col min="8" max="8" width="13.42578125" style="3" hidden="1" customWidth="1"/>
    <col min="9" max="9" width="14.5703125" style="3" hidden="1" customWidth="1"/>
    <col min="10" max="10" width="9.140625" style="3"/>
    <col min="11" max="11" width="10.140625" style="3" bestFit="1" customWidth="1"/>
    <col min="12" max="13" width="9.140625" style="3"/>
    <col min="14" max="14" width="10.140625" style="3" bestFit="1" customWidth="1"/>
    <col min="15" max="220" width="9.140625" style="3"/>
    <col min="221" max="221" width="9.42578125" style="3" customWidth="1"/>
    <col min="222" max="222" width="65.5703125" style="3" customWidth="1"/>
    <col min="223" max="223" width="7.85546875" style="3" customWidth="1"/>
    <col min="224" max="224" width="11.28515625" style="3" customWidth="1"/>
    <col min="225" max="225" width="11.7109375" style="3" customWidth="1"/>
    <col min="226" max="226" width="8.140625" style="3" customWidth="1"/>
    <col min="227" max="227" width="13.7109375" style="3" customWidth="1"/>
    <col min="228" max="476" width="9.140625" style="3"/>
    <col min="477" max="477" width="9.42578125" style="3" customWidth="1"/>
    <col min="478" max="478" width="65.5703125" style="3" customWidth="1"/>
    <col min="479" max="479" width="7.85546875" style="3" customWidth="1"/>
    <col min="480" max="480" width="11.28515625" style="3" customWidth="1"/>
    <col min="481" max="481" width="11.7109375" style="3" customWidth="1"/>
    <col min="482" max="482" width="8.140625" style="3" customWidth="1"/>
    <col min="483" max="483" width="13.7109375" style="3" customWidth="1"/>
    <col min="484" max="732" width="9.140625" style="3"/>
    <col min="733" max="733" width="9.42578125" style="3" customWidth="1"/>
    <col min="734" max="734" width="65.5703125" style="3" customWidth="1"/>
    <col min="735" max="735" width="7.85546875" style="3" customWidth="1"/>
    <col min="736" max="736" width="11.28515625" style="3" customWidth="1"/>
    <col min="737" max="737" width="11.7109375" style="3" customWidth="1"/>
    <col min="738" max="738" width="8.140625" style="3" customWidth="1"/>
    <col min="739" max="739" width="13.7109375" style="3" customWidth="1"/>
    <col min="740" max="988" width="9.140625" style="3"/>
    <col min="989" max="989" width="9.42578125" style="3" customWidth="1"/>
    <col min="990" max="990" width="65.5703125" style="3" customWidth="1"/>
    <col min="991" max="991" width="7.85546875" style="3" customWidth="1"/>
    <col min="992" max="992" width="11.28515625" style="3" customWidth="1"/>
    <col min="993" max="993" width="11.7109375" style="3" customWidth="1"/>
    <col min="994" max="994" width="8.140625" style="3" customWidth="1"/>
    <col min="995" max="995" width="13.7109375" style="3" customWidth="1"/>
    <col min="996" max="1244" width="9.140625" style="3"/>
    <col min="1245" max="1245" width="9.42578125" style="3" customWidth="1"/>
    <col min="1246" max="1246" width="65.5703125" style="3" customWidth="1"/>
    <col min="1247" max="1247" width="7.85546875" style="3" customWidth="1"/>
    <col min="1248" max="1248" width="11.28515625" style="3" customWidth="1"/>
    <col min="1249" max="1249" width="11.7109375" style="3" customWidth="1"/>
    <col min="1250" max="1250" width="8.140625" style="3" customWidth="1"/>
    <col min="1251" max="1251" width="13.7109375" style="3" customWidth="1"/>
    <col min="1252" max="1500" width="9.140625" style="3"/>
    <col min="1501" max="1501" width="9.42578125" style="3" customWidth="1"/>
    <col min="1502" max="1502" width="65.5703125" style="3" customWidth="1"/>
    <col min="1503" max="1503" width="7.85546875" style="3" customWidth="1"/>
    <col min="1504" max="1504" width="11.28515625" style="3" customWidth="1"/>
    <col min="1505" max="1505" width="11.7109375" style="3" customWidth="1"/>
    <col min="1506" max="1506" width="8.140625" style="3" customWidth="1"/>
    <col min="1507" max="1507" width="13.7109375" style="3" customWidth="1"/>
    <col min="1508" max="1756" width="9.140625" style="3"/>
    <col min="1757" max="1757" width="9.42578125" style="3" customWidth="1"/>
    <col min="1758" max="1758" width="65.5703125" style="3" customWidth="1"/>
    <col min="1759" max="1759" width="7.85546875" style="3" customWidth="1"/>
    <col min="1760" max="1760" width="11.28515625" style="3" customWidth="1"/>
    <col min="1761" max="1761" width="11.7109375" style="3" customWidth="1"/>
    <col min="1762" max="1762" width="8.140625" style="3" customWidth="1"/>
    <col min="1763" max="1763" width="13.7109375" style="3" customWidth="1"/>
    <col min="1764" max="2012" width="9.140625" style="3"/>
    <col min="2013" max="2013" width="9.42578125" style="3" customWidth="1"/>
    <col min="2014" max="2014" width="65.5703125" style="3" customWidth="1"/>
    <col min="2015" max="2015" width="7.85546875" style="3" customWidth="1"/>
    <col min="2016" max="2016" width="11.28515625" style="3" customWidth="1"/>
    <col min="2017" max="2017" width="11.7109375" style="3" customWidth="1"/>
    <col min="2018" max="2018" width="8.140625" style="3" customWidth="1"/>
    <col min="2019" max="2019" width="13.7109375" style="3" customWidth="1"/>
    <col min="2020" max="2268" width="9.140625" style="3"/>
    <col min="2269" max="2269" width="9.42578125" style="3" customWidth="1"/>
    <col min="2270" max="2270" width="65.5703125" style="3" customWidth="1"/>
    <col min="2271" max="2271" width="7.85546875" style="3" customWidth="1"/>
    <col min="2272" max="2272" width="11.28515625" style="3" customWidth="1"/>
    <col min="2273" max="2273" width="11.7109375" style="3" customWidth="1"/>
    <col min="2274" max="2274" width="8.140625" style="3" customWidth="1"/>
    <col min="2275" max="2275" width="13.7109375" style="3" customWidth="1"/>
    <col min="2276" max="2524" width="9.140625" style="3"/>
    <col min="2525" max="2525" width="9.42578125" style="3" customWidth="1"/>
    <col min="2526" max="2526" width="65.5703125" style="3" customWidth="1"/>
    <col min="2527" max="2527" width="7.85546875" style="3" customWidth="1"/>
    <col min="2528" max="2528" width="11.28515625" style="3" customWidth="1"/>
    <col min="2529" max="2529" width="11.7109375" style="3" customWidth="1"/>
    <col min="2530" max="2530" width="8.140625" style="3" customWidth="1"/>
    <col min="2531" max="2531" width="13.7109375" style="3" customWidth="1"/>
    <col min="2532" max="2780" width="9.140625" style="3"/>
    <col min="2781" max="2781" width="9.42578125" style="3" customWidth="1"/>
    <col min="2782" max="2782" width="65.5703125" style="3" customWidth="1"/>
    <col min="2783" max="2783" width="7.85546875" style="3" customWidth="1"/>
    <col min="2784" max="2784" width="11.28515625" style="3" customWidth="1"/>
    <col min="2785" max="2785" width="11.7109375" style="3" customWidth="1"/>
    <col min="2786" max="2786" width="8.140625" style="3" customWidth="1"/>
    <col min="2787" max="2787" width="13.7109375" style="3" customWidth="1"/>
    <col min="2788" max="3036" width="9.140625" style="3"/>
    <col min="3037" max="3037" width="9.42578125" style="3" customWidth="1"/>
    <col min="3038" max="3038" width="65.5703125" style="3" customWidth="1"/>
    <col min="3039" max="3039" width="7.85546875" style="3" customWidth="1"/>
    <col min="3040" max="3040" width="11.28515625" style="3" customWidth="1"/>
    <col min="3041" max="3041" width="11.7109375" style="3" customWidth="1"/>
    <col min="3042" max="3042" width="8.140625" style="3" customWidth="1"/>
    <col min="3043" max="3043" width="13.7109375" style="3" customWidth="1"/>
    <col min="3044" max="3292" width="9.140625" style="3"/>
    <col min="3293" max="3293" width="9.42578125" style="3" customWidth="1"/>
    <col min="3294" max="3294" width="65.5703125" style="3" customWidth="1"/>
    <col min="3295" max="3295" width="7.85546875" style="3" customWidth="1"/>
    <col min="3296" max="3296" width="11.28515625" style="3" customWidth="1"/>
    <col min="3297" max="3297" width="11.7109375" style="3" customWidth="1"/>
    <col min="3298" max="3298" width="8.140625" style="3" customWidth="1"/>
    <col min="3299" max="3299" width="13.7109375" style="3" customWidth="1"/>
    <col min="3300" max="3548" width="9.140625" style="3"/>
    <col min="3549" max="3549" width="9.42578125" style="3" customWidth="1"/>
    <col min="3550" max="3550" width="65.5703125" style="3" customWidth="1"/>
    <col min="3551" max="3551" width="7.85546875" style="3" customWidth="1"/>
    <col min="3552" max="3552" width="11.28515625" style="3" customWidth="1"/>
    <col min="3553" max="3553" width="11.7109375" style="3" customWidth="1"/>
    <col min="3554" max="3554" width="8.140625" style="3" customWidth="1"/>
    <col min="3555" max="3555" width="13.7109375" style="3" customWidth="1"/>
    <col min="3556" max="3804" width="9.140625" style="3"/>
    <col min="3805" max="3805" width="9.42578125" style="3" customWidth="1"/>
    <col min="3806" max="3806" width="65.5703125" style="3" customWidth="1"/>
    <col min="3807" max="3807" width="7.85546875" style="3" customWidth="1"/>
    <col min="3808" max="3808" width="11.28515625" style="3" customWidth="1"/>
    <col min="3809" max="3809" width="11.7109375" style="3" customWidth="1"/>
    <col min="3810" max="3810" width="8.140625" style="3" customWidth="1"/>
    <col min="3811" max="3811" width="13.7109375" style="3" customWidth="1"/>
    <col min="3812" max="4060" width="9.140625" style="3"/>
    <col min="4061" max="4061" width="9.42578125" style="3" customWidth="1"/>
    <col min="4062" max="4062" width="65.5703125" style="3" customWidth="1"/>
    <col min="4063" max="4063" width="7.85546875" style="3" customWidth="1"/>
    <col min="4064" max="4064" width="11.28515625" style="3" customWidth="1"/>
    <col min="4065" max="4065" width="11.7109375" style="3" customWidth="1"/>
    <col min="4066" max="4066" width="8.140625" style="3" customWidth="1"/>
    <col min="4067" max="4067" width="13.7109375" style="3" customWidth="1"/>
    <col min="4068" max="4316" width="9.140625" style="3"/>
    <col min="4317" max="4317" width="9.42578125" style="3" customWidth="1"/>
    <col min="4318" max="4318" width="65.5703125" style="3" customWidth="1"/>
    <col min="4319" max="4319" width="7.85546875" style="3" customWidth="1"/>
    <col min="4320" max="4320" width="11.28515625" style="3" customWidth="1"/>
    <col min="4321" max="4321" width="11.7109375" style="3" customWidth="1"/>
    <col min="4322" max="4322" width="8.140625" style="3" customWidth="1"/>
    <col min="4323" max="4323" width="13.7109375" style="3" customWidth="1"/>
    <col min="4324" max="4572" width="9.140625" style="3"/>
    <col min="4573" max="4573" width="9.42578125" style="3" customWidth="1"/>
    <col min="4574" max="4574" width="65.5703125" style="3" customWidth="1"/>
    <col min="4575" max="4575" width="7.85546875" style="3" customWidth="1"/>
    <col min="4576" max="4576" width="11.28515625" style="3" customWidth="1"/>
    <col min="4577" max="4577" width="11.7109375" style="3" customWidth="1"/>
    <col min="4578" max="4578" width="8.140625" style="3" customWidth="1"/>
    <col min="4579" max="4579" width="13.7109375" style="3" customWidth="1"/>
    <col min="4580" max="4828" width="9.140625" style="3"/>
    <col min="4829" max="4829" width="9.42578125" style="3" customWidth="1"/>
    <col min="4830" max="4830" width="65.5703125" style="3" customWidth="1"/>
    <col min="4831" max="4831" width="7.85546875" style="3" customWidth="1"/>
    <col min="4832" max="4832" width="11.28515625" style="3" customWidth="1"/>
    <col min="4833" max="4833" width="11.7109375" style="3" customWidth="1"/>
    <col min="4834" max="4834" width="8.140625" style="3" customWidth="1"/>
    <col min="4835" max="4835" width="13.7109375" style="3" customWidth="1"/>
    <col min="4836" max="5084" width="9.140625" style="3"/>
    <col min="5085" max="5085" width="9.42578125" style="3" customWidth="1"/>
    <col min="5086" max="5086" width="65.5703125" style="3" customWidth="1"/>
    <col min="5087" max="5087" width="7.85546875" style="3" customWidth="1"/>
    <col min="5088" max="5088" width="11.28515625" style="3" customWidth="1"/>
    <col min="5089" max="5089" width="11.7109375" style="3" customWidth="1"/>
    <col min="5090" max="5090" width="8.140625" style="3" customWidth="1"/>
    <col min="5091" max="5091" width="13.7109375" style="3" customWidth="1"/>
    <col min="5092" max="5340" width="9.140625" style="3"/>
    <col min="5341" max="5341" width="9.42578125" style="3" customWidth="1"/>
    <col min="5342" max="5342" width="65.5703125" style="3" customWidth="1"/>
    <col min="5343" max="5343" width="7.85546875" style="3" customWidth="1"/>
    <col min="5344" max="5344" width="11.28515625" style="3" customWidth="1"/>
    <col min="5345" max="5345" width="11.7109375" style="3" customWidth="1"/>
    <col min="5346" max="5346" width="8.140625" style="3" customWidth="1"/>
    <col min="5347" max="5347" width="13.7109375" style="3" customWidth="1"/>
    <col min="5348" max="5596" width="9.140625" style="3"/>
    <col min="5597" max="5597" width="9.42578125" style="3" customWidth="1"/>
    <col min="5598" max="5598" width="65.5703125" style="3" customWidth="1"/>
    <col min="5599" max="5599" width="7.85546875" style="3" customWidth="1"/>
    <col min="5600" max="5600" width="11.28515625" style="3" customWidth="1"/>
    <col min="5601" max="5601" width="11.7109375" style="3" customWidth="1"/>
    <col min="5602" max="5602" width="8.140625" style="3" customWidth="1"/>
    <col min="5603" max="5603" width="13.7109375" style="3" customWidth="1"/>
    <col min="5604" max="5852" width="9.140625" style="3"/>
    <col min="5853" max="5853" width="9.42578125" style="3" customWidth="1"/>
    <col min="5854" max="5854" width="65.5703125" style="3" customWidth="1"/>
    <col min="5855" max="5855" width="7.85546875" style="3" customWidth="1"/>
    <col min="5856" max="5856" width="11.28515625" style="3" customWidth="1"/>
    <col min="5857" max="5857" width="11.7109375" style="3" customWidth="1"/>
    <col min="5858" max="5858" width="8.140625" style="3" customWidth="1"/>
    <col min="5859" max="5859" width="13.7109375" style="3" customWidth="1"/>
    <col min="5860" max="6108" width="9.140625" style="3"/>
    <col min="6109" max="6109" width="9.42578125" style="3" customWidth="1"/>
    <col min="6110" max="6110" width="65.5703125" style="3" customWidth="1"/>
    <col min="6111" max="6111" width="7.85546875" style="3" customWidth="1"/>
    <col min="6112" max="6112" width="11.28515625" style="3" customWidth="1"/>
    <col min="6113" max="6113" width="11.7109375" style="3" customWidth="1"/>
    <col min="6114" max="6114" width="8.140625" style="3" customWidth="1"/>
    <col min="6115" max="6115" width="13.7109375" style="3" customWidth="1"/>
    <col min="6116" max="6364" width="9.140625" style="3"/>
    <col min="6365" max="6365" width="9.42578125" style="3" customWidth="1"/>
    <col min="6366" max="6366" width="65.5703125" style="3" customWidth="1"/>
    <col min="6367" max="6367" width="7.85546875" style="3" customWidth="1"/>
    <col min="6368" max="6368" width="11.28515625" style="3" customWidth="1"/>
    <col min="6369" max="6369" width="11.7109375" style="3" customWidth="1"/>
    <col min="6370" max="6370" width="8.140625" style="3" customWidth="1"/>
    <col min="6371" max="6371" width="13.7109375" style="3" customWidth="1"/>
    <col min="6372" max="6620" width="9.140625" style="3"/>
    <col min="6621" max="6621" width="9.42578125" style="3" customWidth="1"/>
    <col min="6622" max="6622" width="65.5703125" style="3" customWidth="1"/>
    <col min="6623" max="6623" width="7.85546875" style="3" customWidth="1"/>
    <col min="6624" max="6624" width="11.28515625" style="3" customWidth="1"/>
    <col min="6625" max="6625" width="11.7109375" style="3" customWidth="1"/>
    <col min="6626" max="6626" width="8.140625" style="3" customWidth="1"/>
    <col min="6627" max="6627" width="13.7109375" style="3" customWidth="1"/>
    <col min="6628" max="6876" width="9.140625" style="3"/>
    <col min="6877" max="6877" width="9.42578125" style="3" customWidth="1"/>
    <col min="6878" max="6878" width="65.5703125" style="3" customWidth="1"/>
    <col min="6879" max="6879" width="7.85546875" style="3" customWidth="1"/>
    <col min="6880" max="6880" width="11.28515625" style="3" customWidth="1"/>
    <col min="6881" max="6881" width="11.7109375" style="3" customWidth="1"/>
    <col min="6882" max="6882" width="8.140625" style="3" customWidth="1"/>
    <col min="6883" max="6883" width="13.7109375" style="3" customWidth="1"/>
    <col min="6884" max="7132" width="9.140625" style="3"/>
    <col min="7133" max="7133" width="9.42578125" style="3" customWidth="1"/>
    <col min="7134" max="7134" width="65.5703125" style="3" customWidth="1"/>
    <col min="7135" max="7135" width="7.85546875" style="3" customWidth="1"/>
    <col min="7136" max="7136" width="11.28515625" style="3" customWidth="1"/>
    <col min="7137" max="7137" width="11.7109375" style="3" customWidth="1"/>
    <col min="7138" max="7138" width="8.140625" style="3" customWidth="1"/>
    <col min="7139" max="7139" width="13.7109375" style="3" customWidth="1"/>
    <col min="7140" max="7388" width="9.140625" style="3"/>
    <col min="7389" max="7389" width="9.42578125" style="3" customWidth="1"/>
    <col min="7390" max="7390" width="65.5703125" style="3" customWidth="1"/>
    <col min="7391" max="7391" width="7.85546875" style="3" customWidth="1"/>
    <col min="7392" max="7392" width="11.28515625" style="3" customWidth="1"/>
    <col min="7393" max="7393" width="11.7109375" style="3" customWidth="1"/>
    <col min="7394" max="7394" width="8.140625" style="3" customWidth="1"/>
    <col min="7395" max="7395" width="13.7109375" style="3" customWidth="1"/>
    <col min="7396" max="7644" width="9.140625" style="3"/>
    <col min="7645" max="7645" width="9.42578125" style="3" customWidth="1"/>
    <col min="7646" max="7646" width="65.5703125" style="3" customWidth="1"/>
    <col min="7647" max="7647" width="7.85546875" style="3" customWidth="1"/>
    <col min="7648" max="7648" width="11.28515625" style="3" customWidth="1"/>
    <col min="7649" max="7649" width="11.7109375" style="3" customWidth="1"/>
    <col min="7650" max="7650" width="8.140625" style="3" customWidth="1"/>
    <col min="7651" max="7651" width="13.7109375" style="3" customWidth="1"/>
    <col min="7652" max="7900" width="9.140625" style="3"/>
    <col min="7901" max="7901" width="9.42578125" style="3" customWidth="1"/>
    <col min="7902" max="7902" width="65.5703125" style="3" customWidth="1"/>
    <col min="7903" max="7903" width="7.85546875" style="3" customWidth="1"/>
    <col min="7904" max="7904" width="11.28515625" style="3" customWidth="1"/>
    <col min="7905" max="7905" width="11.7109375" style="3" customWidth="1"/>
    <col min="7906" max="7906" width="8.140625" style="3" customWidth="1"/>
    <col min="7907" max="7907" width="13.7109375" style="3" customWidth="1"/>
    <col min="7908" max="8156" width="9.140625" style="3"/>
    <col min="8157" max="8157" width="9.42578125" style="3" customWidth="1"/>
    <col min="8158" max="8158" width="65.5703125" style="3" customWidth="1"/>
    <col min="8159" max="8159" width="7.85546875" style="3" customWidth="1"/>
    <col min="8160" max="8160" width="11.28515625" style="3" customWidth="1"/>
    <col min="8161" max="8161" width="11.7109375" style="3" customWidth="1"/>
    <col min="8162" max="8162" width="8.140625" style="3" customWidth="1"/>
    <col min="8163" max="8163" width="13.7109375" style="3" customWidth="1"/>
    <col min="8164" max="8412" width="9.140625" style="3"/>
    <col min="8413" max="8413" width="9.42578125" style="3" customWidth="1"/>
    <col min="8414" max="8414" width="65.5703125" style="3" customWidth="1"/>
    <col min="8415" max="8415" width="7.85546875" style="3" customWidth="1"/>
    <col min="8416" max="8416" width="11.28515625" style="3" customWidth="1"/>
    <col min="8417" max="8417" width="11.7109375" style="3" customWidth="1"/>
    <col min="8418" max="8418" width="8.140625" style="3" customWidth="1"/>
    <col min="8419" max="8419" width="13.7109375" style="3" customWidth="1"/>
    <col min="8420" max="8668" width="9.140625" style="3"/>
    <col min="8669" max="8669" width="9.42578125" style="3" customWidth="1"/>
    <col min="8670" max="8670" width="65.5703125" style="3" customWidth="1"/>
    <col min="8671" max="8671" width="7.85546875" style="3" customWidth="1"/>
    <col min="8672" max="8672" width="11.28515625" style="3" customWidth="1"/>
    <col min="8673" max="8673" width="11.7109375" style="3" customWidth="1"/>
    <col min="8674" max="8674" width="8.140625" style="3" customWidth="1"/>
    <col min="8675" max="8675" width="13.7109375" style="3" customWidth="1"/>
    <col min="8676" max="8924" width="9.140625" style="3"/>
    <col min="8925" max="8925" width="9.42578125" style="3" customWidth="1"/>
    <col min="8926" max="8926" width="65.5703125" style="3" customWidth="1"/>
    <col min="8927" max="8927" width="7.85546875" style="3" customWidth="1"/>
    <col min="8928" max="8928" width="11.28515625" style="3" customWidth="1"/>
    <col min="8929" max="8929" width="11.7109375" style="3" customWidth="1"/>
    <col min="8930" max="8930" width="8.140625" style="3" customWidth="1"/>
    <col min="8931" max="8931" width="13.7109375" style="3" customWidth="1"/>
    <col min="8932" max="9180" width="9.140625" style="3"/>
    <col min="9181" max="9181" width="9.42578125" style="3" customWidth="1"/>
    <col min="9182" max="9182" width="65.5703125" style="3" customWidth="1"/>
    <col min="9183" max="9183" width="7.85546875" style="3" customWidth="1"/>
    <col min="9184" max="9184" width="11.28515625" style="3" customWidth="1"/>
    <col min="9185" max="9185" width="11.7109375" style="3" customWidth="1"/>
    <col min="9186" max="9186" width="8.140625" style="3" customWidth="1"/>
    <col min="9187" max="9187" width="13.7109375" style="3" customWidth="1"/>
    <col min="9188" max="9436" width="9.140625" style="3"/>
    <col min="9437" max="9437" width="9.42578125" style="3" customWidth="1"/>
    <col min="9438" max="9438" width="65.5703125" style="3" customWidth="1"/>
    <col min="9439" max="9439" width="7.85546875" style="3" customWidth="1"/>
    <col min="9440" max="9440" width="11.28515625" style="3" customWidth="1"/>
    <col min="9441" max="9441" width="11.7109375" style="3" customWidth="1"/>
    <col min="9442" max="9442" width="8.140625" style="3" customWidth="1"/>
    <col min="9443" max="9443" width="13.7109375" style="3" customWidth="1"/>
    <col min="9444" max="9692" width="9.140625" style="3"/>
    <col min="9693" max="9693" width="9.42578125" style="3" customWidth="1"/>
    <col min="9694" max="9694" width="65.5703125" style="3" customWidth="1"/>
    <col min="9695" max="9695" width="7.85546875" style="3" customWidth="1"/>
    <col min="9696" max="9696" width="11.28515625" style="3" customWidth="1"/>
    <col min="9697" max="9697" width="11.7109375" style="3" customWidth="1"/>
    <col min="9698" max="9698" width="8.140625" style="3" customWidth="1"/>
    <col min="9699" max="9699" width="13.7109375" style="3" customWidth="1"/>
    <col min="9700" max="9948" width="9.140625" style="3"/>
    <col min="9949" max="9949" width="9.42578125" style="3" customWidth="1"/>
    <col min="9950" max="9950" width="65.5703125" style="3" customWidth="1"/>
    <col min="9951" max="9951" width="7.85546875" style="3" customWidth="1"/>
    <col min="9952" max="9952" width="11.28515625" style="3" customWidth="1"/>
    <col min="9953" max="9953" width="11.7109375" style="3" customWidth="1"/>
    <col min="9954" max="9954" width="8.140625" style="3" customWidth="1"/>
    <col min="9955" max="9955" width="13.7109375" style="3" customWidth="1"/>
    <col min="9956" max="10204" width="9.140625" style="3"/>
    <col min="10205" max="10205" width="9.42578125" style="3" customWidth="1"/>
    <col min="10206" max="10206" width="65.5703125" style="3" customWidth="1"/>
    <col min="10207" max="10207" width="7.85546875" style="3" customWidth="1"/>
    <col min="10208" max="10208" width="11.28515625" style="3" customWidth="1"/>
    <col min="10209" max="10209" width="11.7109375" style="3" customWidth="1"/>
    <col min="10210" max="10210" width="8.140625" style="3" customWidth="1"/>
    <col min="10211" max="10211" width="13.7109375" style="3" customWidth="1"/>
    <col min="10212" max="10460" width="9.140625" style="3"/>
    <col min="10461" max="10461" width="9.42578125" style="3" customWidth="1"/>
    <col min="10462" max="10462" width="65.5703125" style="3" customWidth="1"/>
    <col min="10463" max="10463" width="7.85546875" style="3" customWidth="1"/>
    <col min="10464" max="10464" width="11.28515625" style="3" customWidth="1"/>
    <col min="10465" max="10465" width="11.7109375" style="3" customWidth="1"/>
    <col min="10466" max="10466" width="8.140625" style="3" customWidth="1"/>
    <col min="10467" max="10467" width="13.7109375" style="3" customWidth="1"/>
    <col min="10468" max="10716" width="9.140625" style="3"/>
    <col min="10717" max="10717" width="9.42578125" style="3" customWidth="1"/>
    <col min="10718" max="10718" width="65.5703125" style="3" customWidth="1"/>
    <col min="10719" max="10719" width="7.85546875" style="3" customWidth="1"/>
    <col min="10720" max="10720" width="11.28515625" style="3" customWidth="1"/>
    <col min="10721" max="10721" width="11.7109375" style="3" customWidth="1"/>
    <col min="10722" max="10722" width="8.140625" style="3" customWidth="1"/>
    <col min="10723" max="10723" width="13.7109375" style="3" customWidth="1"/>
    <col min="10724" max="10972" width="9.140625" style="3"/>
    <col min="10973" max="10973" width="9.42578125" style="3" customWidth="1"/>
    <col min="10974" max="10974" width="65.5703125" style="3" customWidth="1"/>
    <col min="10975" max="10975" width="7.85546875" style="3" customWidth="1"/>
    <col min="10976" max="10976" width="11.28515625" style="3" customWidth="1"/>
    <col min="10977" max="10977" width="11.7109375" style="3" customWidth="1"/>
    <col min="10978" max="10978" width="8.140625" style="3" customWidth="1"/>
    <col min="10979" max="10979" width="13.7109375" style="3" customWidth="1"/>
    <col min="10980" max="11228" width="9.140625" style="3"/>
    <col min="11229" max="11229" width="9.42578125" style="3" customWidth="1"/>
    <col min="11230" max="11230" width="65.5703125" style="3" customWidth="1"/>
    <col min="11231" max="11231" width="7.85546875" style="3" customWidth="1"/>
    <col min="11232" max="11232" width="11.28515625" style="3" customWidth="1"/>
    <col min="11233" max="11233" width="11.7109375" style="3" customWidth="1"/>
    <col min="11234" max="11234" width="8.140625" style="3" customWidth="1"/>
    <col min="11235" max="11235" width="13.7109375" style="3" customWidth="1"/>
    <col min="11236" max="11484" width="9.140625" style="3"/>
    <col min="11485" max="11485" width="9.42578125" style="3" customWidth="1"/>
    <col min="11486" max="11486" width="65.5703125" style="3" customWidth="1"/>
    <col min="11487" max="11487" width="7.85546875" style="3" customWidth="1"/>
    <col min="11488" max="11488" width="11.28515625" style="3" customWidth="1"/>
    <col min="11489" max="11489" width="11.7109375" style="3" customWidth="1"/>
    <col min="11490" max="11490" width="8.140625" style="3" customWidth="1"/>
    <col min="11491" max="11491" width="13.7109375" style="3" customWidth="1"/>
    <col min="11492" max="11740" width="9.140625" style="3"/>
    <col min="11741" max="11741" width="9.42578125" style="3" customWidth="1"/>
    <col min="11742" max="11742" width="65.5703125" style="3" customWidth="1"/>
    <col min="11743" max="11743" width="7.85546875" style="3" customWidth="1"/>
    <col min="11744" max="11744" width="11.28515625" style="3" customWidth="1"/>
    <col min="11745" max="11745" width="11.7109375" style="3" customWidth="1"/>
    <col min="11746" max="11746" width="8.140625" style="3" customWidth="1"/>
    <col min="11747" max="11747" width="13.7109375" style="3" customWidth="1"/>
    <col min="11748" max="11996" width="9.140625" style="3"/>
    <col min="11997" max="11997" width="9.42578125" style="3" customWidth="1"/>
    <col min="11998" max="11998" width="65.5703125" style="3" customWidth="1"/>
    <col min="11999" max="11999" width="7.85546875" style="3" customWidth="1"/>
    <col min="12000" max="12000" width="11.28515625" style="3" customWidth="1"/>
    <col min="12001" max="12001" width="11.7109375" style="3" customWidth="1"/>
    <col min="12002" max="12002" width="8.140625" style="3" customWidth="1"/>
    <col min="12003" max="12003" width="13.7109375" style="3" customWidth="1"/>
    <col min="12004" max="12252" width="9.140625" style="3"/>
    <col min="12253" max="12253" width="9.42578125" style="3" customWidth="1"/>
    <col min="12254" max="12254" width="65.5703125" style="3" customWidth="1"/>
    <col min="12255" max="12255" width="7.85546875" style="3" customWidth="1"/>
    <col min="12256" max="12256" width="11.28515625" style="3" customWidth="1"/>
    <col min="12257" max="12257" width="11.7109375" style="3" customWidth="1"/>
    <col min="12258" max="12258" width="8.140625" style="3" customWidth="1"/>
    <col min="12259" max="12259" width="13.7109375" style="3" customWidth="1"/>
    <col min="12260" max="12508" width="9.140625" style="3"/>
    <col min="12509" max="12509" width="9.42578125" style="3" customWidth="1"/>
    <col min="12510" max="12510" width="65.5703125" style="3" customWidth="1"/>
    <col min="12511" max="12511" width="7.85546875" style="3" customWidth="1"/>
    <col min="12512" max="12512" width="11.28515625" style="3" customWidth="1"/>
    <col min="12513" max="12513" width="11.7109375" style="3" customWidth="1"/>
    <col min="12514" max="12514" width="8.140625" style="3" customWidth="1"/>
    <col min="12515" max="12515" width="13.7109375" style="3" customWidth="1"/>
    <col min="12516" max="12764" width="9.140625" style="3"/>
    <col min="12765" max="12765" width="9.42578125" style="3" customWidth="1"/>
    <col min="12766" max="12766" width="65.5703125" style="3" customWidth="1"/>
    <col min="12767" max="12767" width="7.85546875" style="3" customWidth="1"/>
    <col min="12768" max="12768" width="11.28515625" style="3" customWidth="1"/>
    <col min="12769" max="12769" width="11.7109375" style="3" customWidth="1"/>
    <col min="12770" max="12770" width="8.140625" style="3" customWidth="1"/>
    <col min="12771" max="12771" width="13.7109375" style="3" customWidth="1"/>
    <col min="12772" max="13020" width="9.140625" style="3"/>
    <col min="13021" max="13021" width="9.42578125" style="3" customWidth="1"/>
    <col min="13022" max="13022" width="65.5703125" style="3" customWidth="1"/>
    <col min="13023" max="13023" width="7.85546875" style="3" customWidth="1"/>
    <col min="13024" max="13024" width="11.28515625" style="3" customWidth="1"/>
    <col min="13025" max="13025" width="11.7109375" style="3" customWidth="1"/>
    <col min="13026" max="13026" width="8.140625" style="3" customWidth="1"/>
    <col min="13027" max="13027" width="13.7109375" style="3" customWidth="1"/>
    <col min="13028" max="13276" width="9.140625" style="3"/>
    <col min="13277" max="13277" width="9.42578125" style="3" customWidth="1"/>
    <col min="13278" max="13278" width="65.5703125" style="3" customWidth="1"/>
    <col min="13279" max="13279" width="7.85546875" style="3" customWidth="1"/>
    <col min="13280" max="13280" width="11.28515625" style="3" customWidth="1"/>
    <col min="13281" max="13281" width="11.7109375" style="3" customWidth="1"/>
    <col min="13282" max="13282" width="8.140625" style="3" customWidth="1"/>
    <col min="13283" max="13283" width="13.7109375" style="3" customWidth="1"/>
    <col min="13284" max="13532" width="9.140625" style="3"/>
    <col min="13533" max="13533" width="9.42578125" style="3" customWidth="1"/>
    <col min="13534" max="13534" width="65.5703125" style="3" customWidth="1"/>
    <col min="13535" max="13535" width="7.85546875" style="3" customWidth="1"/>
    <col min="13536" max="13536" width="11.28515625" style="3" customWidth="1"/>
    <col min="13537" max="13537" width="11.7109375" style="3" customWidth="1"/>
    <col min="13538" max="13538" width="8.140625" style="3" customWidth="1"/>
    <col min="13539" max="13539" width="13.7109375" style="3" customWidth="1"/>
    <col min="13540" max="13788" width="9.140625" style="3"/>
    <col min="13789" max="13789" width="9.42578125" style="3" customWidth="1"/>
    <col min="13790" max="13790" width="65.5703125" style="3" customWidth="1"/>
    <col min="13791" max="13791" width="7.85546875" style="3" customWidth="1"/>
    <col min="13792" max="13792" width="11.28515625" style="3" customWidth="1"/>
    <col min="13793" max="13793" width="11.7109375" style="3" customWidth="1"/>
    <col min="13794" max="13794" width="8.140625" style="3" customWidth="1"/>
    <col min="13795" max="13795" width="13.7109375" style="3" customWidth="1"/>
    <col min="13796" max="14044" width="9.140625" style="3"/>
    <col min="14045" max="14045" width="9.42578125" style="3" customWidth="1"/>
    <col min="14046" max="14046" width="65.5703125" style="3" customWidth="1"/>
    <col min="14047" max="14047" width="7.85546875" style="3" customWidth="1"/>
    <col min="14048" max="14048" width="11.28515625" style="3" customWidth="1"/>
    <col min="14049" max="14049" width="11.7109375" style="3" customWidth="1"/>
    <col min="14050" max="14050" width="8.140625" style="3" customWidth="1"/>
    <col min="14051" max="14051" width="13.7109375" style="3" customWidth="1"/>
    <col min="14052" max="14300" width="9.140625" style="3"/>
    <col min="14301" max="14301" width="9.42578125" style="3" customWidth="1"/>
    <col min="14302" max="14302" width="65.5703125" style="3" customWidth="1"/>
    <col min="14303" max="14303" width="7.85546875" style="3" customWidth="1"/>
    <col min="14304" max="14304" width="11.28515625" style="3" customWidth="1"/>
    <col min="14305" max="14305" width="11.7109375" style="3" customWidth="1"/>
    <col min="14306" max="14306" width="8.140625" style="3" customWidth="1"/>
    <col min="14307" max="14307" width="13.7109375" style="3" customWidth="1"/>
    <col min="14308" max="14556" width="9.140625" style="3"/>
    <col min="14557" max="14557" width="9.42578125" style="3" customWidth="1"/>
    <col min="14558" max="14558" width="65.5703125" style="3" customWidth="1"/>
    <col min="14559" max="14559" width="7.85546875" style="3" customWidth="1"/>
    <col min="14560" max="14560" width="11.28515625" style="3" customWidth="1"/>
    <col min="14561" max="14561" width="11.7109375" style="3" customWidth="1"/>
    <col min="14562" max="14562" width="8.140625" style="3" customWidth="1"/>
    <col min="14563" max="14563" width="13.7109375" style="3" customWidth="1"/>
    <col min="14564" max="14812" width="9.140625" style="3"/>
    <col min="14813" max="14813" width="9.42578125" style="3" customWidth="1"/>
    <col min="14814" max="14814" width="65.5703125" style="3" customWidth="1"/>
    <col min="14815" max="14815" width="7.85546875" style="3" customWidth="1"/>
    <col min="14816" max="14816" width="11.28515625" style="3" customWidth="1"/>
    <col min="14817" max="14817" width="11.7109375" style="3" customWidth="1"/>
    <col min="14818" max="14818" width="8.140625" style="3" customWidth="1"/>
    <col min="14819" max="14819" width="13.7109375" style="3" customWidth="1"/>
    <col min="14820" max="15068" width="9.140625" style="3"/>
    <col min="15069" max="15069" width="9.42578125" style="3" customWidth="1"/>
    <col min="15070" max="15070" width="65.5703125" style="3" customWidth="1"/>
    <col min="15071" max="15071" width="7.85546875" style="3" customWidth="1"/>
    <col min="15072" max="15072" width="11.28515625" style="3" customWidth="1"/>
    <col min="15073" max="15073" width="11.7109375" style="3" customWidth="1"/>
    <col min="15074" max="15074" width="8.140625" style="3" customWidth="1"/>
    <col min="15075" max="15075" width="13.7109375" style="3" customWidth="1"/>
    <col min="15076" max="15324" width="9.140625" style="3"/>
    <col min="15325" max="15325" width="9.42578125" style="3" customWidth="1"/>
    <col min="15326" max="15326" width="65.5703125" style="3" customWidth="1"/>
    <col min="15327" max="15327" width="7.85546875" style="3" customWidth="1"/>
    <col min="15328" max="15328" width="11.28515625" style="3" customWidth="1"/>
    <col min="15329" max="15329" width="11.7109375" style="3" customWidth="1"/>
    <col min="15330" max="15330" width="8.140625" style="3" customWidth="1"/>
    <col min="15331" max="15331" width="13.7109375" style="3" customWidth="1"/>
    <col min="15332" max="15580" width="9.140625" style="3"/>
    <col min="15581" max="15581" width="9.42578125" style="3" customWidth="1"/>
    <col min="15582" max="15582" width="65.5703125" style="3" customWidth="1"/>
    <col min="15583" max="15583" width="7.85546875" style="3" customWidth="1"/>
    <col min="15584" max="15584" width="11.28515625" style="3" customWidth="1"/>
    <col min="15585" max="15585" width="11.7109375" style="3" customWidth="1"/>
    <col min="15586" max="15586" width="8.140625" style="3" customWidth="1"/>
    <col min="15587" max="15587" width="13.7109375" style="3" customWidth="1"/>
    <col min="15588" max="15836" width="9.140625" style="3"/>
    <col min="15837" max="15837" width="9.42578125" style="3" customWidth="1"/>
    <col min="15838" max="15838" width="65.5703125" style="3" customWidth="1"/>
    <col min="15839" max="15839" width="7.85546875" style="3" customWidth="1"/>
    <col min="15840" max="15840" width="11.28515625" style="3" customWidth="1"/>
    <col min="15841" max="15841" width="11.7109375" style="3" customWidth="1"/>
    <col min="15842" max="15842" width="8.140625" style="3" customWidth="1"/>
    <col min="15843" max="15843" width="13.7109375" style="3" customWidth="1"/>
    <col min="15844" max="16092" width="9.140625" style="3"/>
    <col min="16093" max="16093" width="9.42578125" style="3" customWidth="1"/>
    <col min="16094" max="16094" width="65.5703125" style="3" customWidth="1"/>
    <col min="16095" max="16095" width="7.85546875" style="3" customWidth="1"/>
    <col min="16096" max="16096" width="11.28515625" style="3" customWidth="1"/>
    <col min="16097" max="16097" width="11.7109375" style="3" customWidth="1"/>
    <col min="16098" max="16098" width="8.140625" style="3" customWidth="1"/>
    <col min="16099" max="16099" width="13.7109375" style="3" customWidth="1"/>
    <col min="16100" max="16384" width="9.140625" style="3"/>
  </cols>
  <sheetData>
    <row r="2" spans="1:14">
      <c r="D2" s="203" t="s">
        <v>276</v>
      </c>
      <c r="E2" s="203"/>
      <c r="F2" s="203"/>
      <c r="G2" s="203"/>
    </row>
    <row r="3" spans="1:14">
      <c r="D3" s="203"/>
      <c r="E3" s="203"/>
      <c r="F3" s="203"/>
      <c r="G3" s="203"/>
    </row>
    <row r="4" spans="1:14">
      <c r="D4" s="203"/>
      <c r="E4" s="203"/>
      <c r="F4" s="203"/>
      <c r="G4" s="203"/>
    </row>
    <row r="5" spans="1:14">
      <c r="D5" s="203"/>
      <c r="E5" s="203"/>
      <c r="F5" s="203"/>
      <c r="G5" s="203"/>
    </row>
    <row r="6" spans="1:14">
      <c r="D6" s="143"/>
      <c r="E6" s="143"/>
      <c r="F6" s="143"/>
      <c r="G6" s="143"/>
    </row>
    <row r="7" spans="1:14" s="5" customFormat="1" ht="16.5">
      <c r="A7" s="204" t="s">
        <v>266</v>
      </c>
      <c r="B7" s="204"/>
      <c r="C7" s="204"/>
      <c r="D7" s="204"/>
      <c r="E7" s="204"/>
      <c r="F7" s="204"/>
      <c r="G7" s="204"/>
      <c r="H7" s="204"/>
      <c r="I7" s="66"/>
    </row>
    <row r="8" spans="1:14">
      <c r="A8" s="75"/>
      <c r="B8" s="205" t="s">
        <v>277</v>
      </c>
      <c r="C8" s="205"/>
      <c r="D8" s="205"/>
      <c r="E8" s="205"/>
      <c r="F8" s="205"/>
      <c r="G8" s="77" t="s">
        <v>157</v>
      </c>
      <c r="H8" s="76"/>
      <c r="I8" s="12" t="s">
        <v>0</v>
      </c>
    </row>
    <row r="9" spans="1:14" s="6" customFormat="1" ht="47.25">
      <c r="A9" s="144" t="s">
        <v>1</v>
      </c>
      <c r="B9" s="145" t="s">
        <v>83</v>
      </c>
      <c r="C9" s="145" t="s">
        <v>84</v>
      </c>
      <c r="D9" s="146" t="s">
        <v>85</v>
      </c>
      <c r="E9" s="202" t="s">
        <v>2</v>
      </c>
      <c r="F9" s="146" t="s">
        <v>3</v>
      </c>
      <c r="G9" s="146" t="s">
        <v>86</v>
      </c>
      <c r="H9" s="78" t="s">
        <v>155</v>
      </c>
      <c r="I9" s="13" t="s">
        <v>129</v>
      </c>
    </row>
    <row r="10" spans="1:14" s="6" customFormat="1" ht="18" customHeight="1">
      <c r="A10" s="147" t="s">
        <v>4</v>
      </c>
      <c r="B10" s="148" t="s">
        <v>87</v>
      </c>
      <c r="C10" s="149">
        <v>883</v>
      </c>
      <c r="D10" s="150"/>
      <c r="E10" s="150"/>
      <c r="F10" s="150"/>
      <c r="G10" s="151">
        <f>G11</f>
        <v>10624.799999999997</v>
      </c>
      <c r="H10" s="79" t="e">
        <f>H11</f>
        <v>#REF!</v>
      </c>
      <c r="I10" s="60" t="e">
        <f t="shared" ref="I10" si="0">I11</f>
        <v>#REF!</v>
      </c>
    </row>
    <row r="11" spans="1:14" s="5" customFormat="1">
      <c r="A11" s="147" t="s">
        <v>5</v>
      </c>
      <c r="B11" s="148" t="s">
        <v>6</v>
      </c>
      <c r="C11" s="149">
        <v>883</v>
      </c>
      <c r="D11" s="150" t="s">
        <v>7</v>
      </c>
      <c r="E11" s="150"/>
      <c r="F11" s="150"/>
      <c r="G11" s="151">
        <f>G12+G16+G30</f>
        <v>10624.799999999997</v>
      </c>
      <c r="H11" s="80" t="e">
        <f>H12+H17+H32</f>
        <v>#REF!</v>
      </c>
      <c r="I11" s="61" t="e">
        <f>I12+I17+I32</f>
        <v>#REF!</v>
      </c>
    </row>
    <row r="12" spans="1:14" ht="31.5">
      <c r="A12" s="147" t="s">
        <v>8</v>
      </c>
      <c r="B12" s="148" t="s">
        <v>9</v>
      </c>
      <c r="C12" s="149">
        <v>883</v>
      </c>
      <c r="D12" s="150" t="s">
        <v>10</v>
      </c>
      <c r="E12" s="150" t="s">
        <v>170</v>
      </c>
      <c r="F12" s="150"/>
      <c r="G12" s="151">
        <f>G13</f>
        <v>1173.8</v>
      </c>
      <c r="H12" s="81" t="e">
        <f t="shared" ref="H12:I14" si="1">H13</f>
        <v>#REF!</v>
      </c>
      <c r="I12" s="17" t="e">
        <f t="shared" si="1"/>
        <v>#REF!</v>
      </c>
      <c r="N12" s="142"/>
    </row>
    <row r="13" spans="1:14">
      <c r="A13" s="147" t="s">
        <v>11</v>
      </c>
      <c r="B13" s="148" t="s">
        <v>12</v>
      </c>
      <c r="C13" s="149">
        <v>883</v>
      </c>
      <c r="D13" s="150" t="s">
        <v>10</v>
      </c>
      <c r="E13" s="150" t="s">
        <v>170</v>
      </c>
      <c r="F13" s="150"/>
      <c r="G13" s="151">
        <f>G15</f>
        <v>1173.8</v>
      </c>
      <c r="H13" s="82" t="e">
        <f t="shared" si="1"/>
        <v>#REF!</v>
      </c>
      <c r="I13" s="18" t="e">
        <f t="shared" si="1"/>
        <v>#REF!</v>
      </c>
    </row>
    <row r="14" spans="1:14" ht="50.25" customHeight="1">
      <c r="A14" s="152"/>
      <c r="B14" s="153" t="s">
        <v>88</v>
      </c>
      <c r="C14" s="145">
        <v>883</v>
      </c>
      <c r="D14" s="154" t="s">
        <v>10</v>
      </c>
      <c r="E14" s="154" t="s">
        <v>170</v>
      </c>
      <c r="F14" s="154" t="s">
        <v>89</v>
      </c>
      <c r="G14" s="155">
        <f>G15</f>
        <v>1173.8</v>
      </c>
      <c r="H14" s="83" t="e">
        <f t="shared" si="1"/>
        <v>#REF!</v>
      </c>
      <c r="I14" s="14" t="e">
        <f t="shared" si="1"/>
        <v>#REF!</v>
      </c>
    </row>
    <row r="15" spans="1:14" ht="16.5" customHeight="1">
      <c r="A15" s="152"/>
      <c r="B15" s="153" t="s">
        <v>107</v>
      </c>
      <c r="C15" s="145">
        <v>883</v>
      </c>
      <c r="D15" s="154" t="s">
        <v>10</v>
      </c>
      <c r="E15" s="154" t="s">
        <v>170</v>
      </c>
      <c r="F15" s="154" t="s">
        <v>106</v>
      </c>
      <c r="G15" s="155">
        <v>1173.8</v>
      </c>
      <c r="H15" s="83" t="e">
        <f>#REF!</f>
        <v>#REF!</v>
      </c>
      <c r="I15" s="14" t="e">
        <f>#REF!</f>
        <v>#REF!</v>
      </c>
    </row>
    <row r="16" spans="1:14" ht="36" customHeight="1">
      <c r="A16" s="156" t="s">
        <v>13</v>
      </c>
      <c r="B16" s="148" t="s">
        <v>90</v>
      </c>
      <c r="C16" s="149">
        <v>883</v>
      </c>
      <c r="D16" s="157" t="s">
        <v>14</v>
      </c>
      <c r="E16" s="158"/>
      <c r="F16" s="157"/>
      <c r="G16" s="159">
        <f>G17+G20</f>
        <v>9316.9999999999982</v>
      </c>
      <c r="H16" s="78">
        <v>249.6</v>
      </c>
      <c r="I16" s="13">
        <v>40</v>
      </c>
    </row>
    <row r="17" spans="1:9" ht="22.5" customHeight="1">
      <c r="A17" s="156" t="s">
        <v>130</v>
      </c>
      <c r="B17" s="148" t="s">
        <v>114</v>
      </c>
      <c r="C17" s="149">
        <v>883</v>
      </c>
      <c r="D17" s="157" t="s">
        <v>14</v>
      </c>
      <c r="E17" s="150" t="s">
        <v>171</v>
      </c>
      <c r="F17" s="157"/>
      <c r="G17" s="159">
        <f>G18</f>
        <v>296.39999999999998</v>
      </c>
      <c r="H17" s="85" t="e">
        <f>H18+#REF!</f>
        <v>#REF!</v>
      </c>
      <c r="I17" s="19" t="e">
        <f>I18+#REF!</f>
        <v>#REF!</v>
      </c>
    </row>
    <row r="18" spans="1:9" ht="45.75" customHeight="1">
      <c r="A18" s="160"/>
      <c r="B18" s="153" t="s">
        <v>88</v>
      </c>
      <c r="C18" s="145">
        <v>883</v>
      </c>
      <c r="D18" s="154" t="s">
        <v>14</v>
      </c>
      <c r="E18" s="154" t="s">
        <v>171</v>
      </c>
      <c r="F18" s="154" t="s">
        <v>89</v>
      </c>
      <c r="G18" s="155">
        <f>G19</f>
        <v>296.39999999999998</v>
      </c>
      <c r="H18" s="86" t="e">
        <f t="shared" ref="H18:I18" si="2">H19</f>
        <v>#REF!</v>
      </c>
      <c r="I18" s="20" t="e">
        <f t="shared" si="2"/>
        <v>#REF!</v>
      </c>
    </row>
    <row r="19" spans="1:9" ht="17.25" customHeight="1">
      <c r="A19" s="152"/>
      <c r="B19" s="153" t="s">
        <v>107</v>
      </c>
      <c r="C19" s="145">
        <v>883</v>
      </c>
      <c r="D19" s="154" t="s">
        <v>14</v>
      </c>
      <c r="E19" s="154" t="s">
        <v>171</v>
      </c>
      <c r="F19" s="154" t="s">
        <v>106</v>
      </c>
      <c r="G19" s="155">
        <v>296.39999999999998</v>
      </c>
      <c r="H19" s="87" t="e">
        <f>#REF!</f>
        <v>#REF!</v>
      </c>
      <c r="I19" s="14" t="e">
        <f>#REF!</f>
        <v>#REF!</v>
      </c>
    </row>
    <row r="20" spans="1:9" ht="18.75" customHeight="1">
      <c r="A20" s="147" t="s">
        <v>221</v>
      </c>
      <c r="B20" s="148" t="s">
        <v>16</v>
      </c>
      <c r="C20" s="149">
        <v>883</v>
      </c>
      <c r="D20" s="150" t="s">
        <v>14</v>
      </c>
      <c r="E20" s="150" t="s">
        <v>172</v>
      </c>
      <c r="F20" s="150"/>
      <c r="G20" s="151">
        <f>G22+G25+G28</f>
        <v>9020.5999999999985</v>
      </c>
      <c r="H20" s="88">
        <v>139.69999999999999</v>
      </c>
      <c r="I20" s="13">
        <f>130-4.7</f>
        <v>125.3</v>
      </c>
    </row>
    <row r="21" spans="1:9" ht="45.75" customHeight="1">
      <c r="A21" s="152"/>
      <c r="B21" s="153" t="s">
        <v>88</v>
      </c>
      <c r="C21" s="145">
        <v>883</v>
      </c>
      <c r="D21" s="154" t="s">
        <v>14</v>
      </c>
      <c r="E21" s="154" t="s">
        <v>172</v>
      </c>
      <c r="F21" s="154" t="s">
        <v>89</v>
      </c>
      <c r="G21" s="155">
        <f>G22</f>
        <v>7150.2</v>
      </c>
      <c r="H21" s="82" t="e">
        <f>H22+H26+#REF!</f>
        <v>#REF!</v>
      </c>
      <c r="I21" s="18" t="e">
        <f>I22+I26+#REF!</f>
        <v>#REF!</v>
      </c>
    </row>
    <row r="22" spans="1:9" ht="20.25" customHeight="1">
      <c r="A22" s="152"/>
      <c r="B22" s="153" t="s">
        <v>107</v>
      </c>
      <c r="C22" s="145">
        <v>883</v>
      </c>
      <c r="D22" s="154" t="s">
        <v>14</v>
      </c>
      <c r="E22" s="154" t="s">
        <v>172</v>
      </c>
      <c r="F22" s="154" t="s">
        <v>106</v>
      </c>
      <c r="G22" s="155">
        <v>7150.2</v>
      </c>
      <c r="H22" s="89" t="e">
        <f>#REF!</f>
        <v>#REF!</v>
      </c>
      <c r="I22" s="22" t="e">
        <f>#REF!</f>
        <v>#REF!</v>
      </c>
    </row>
    <row r="23" spans="1:9" ht="31.5">
      <c r="A23" s="152"/>
      <c r="B23" s="161" t="s">
        <v>138</v>
      </c>
      <c r="C23" s="145">
        <v>883</v>
      </c>
      <c r="D23" s="154" t="s">
        <v>14</v>
      </c>
      <c r="E23" s="154" t="s">
        <v>172</v>
      </c>
      <c r="F23" s="154" t="s">
        <v>137</v>
      </c>
      <c r="G23" s="155">
        <v>7</v>
      </c>
      <c r="H23" s="89"/>
      <c r="I23" s="22"/>
    </row>
    <row r="24" spans="1:9" ht="21.75" customHeight="1">
      <c r="A24" s="152"/>
      <c r="B24" s="153" t="s">
        <v>91</v>
      </c>
      <c r="C24" s="145">
        <v>883</v>
      </c>
      <c r="D24" s="154" t="s">
        <v>14</v>
      </c>
      <c r="E24" s="154" t="s">
        <v>172</v>
      </c>
      <c r="F24" s="154" t="s">
        <v>92</v>
      </c>
      <c r="G24" s="155">
        <f>G25</f>
        <v>1847.6</v>
      </c>
      <c r="H24" s="84">
        <v>3702.6</v>
      </c>
      <c r="I24" s="15">
        <v>1270.5999999999999</v>
      </c>
    </row>
    <row r="25" spans="1:9" ht="21.75" customHeight="1">
      <c r="A25" s="152"/>
      <c r="B25" s="153" t="s">
        <v>109</v>
      </c>
      <c r="C25" s="145">
        <v>883</v>
      </c>
      <c r="D25" s="154" t="s">
        <v>14</v>
      </c>
      <c r="E25" s="154" t="s">
        <v>172</v>
      </c>
      <c r="F25" s="154" t="s">
        <v>108</v>
      </c>
      <c r="G25" s="155">
        <f>G26+G27</f>
        <v>1847.6</v>
      </c>
      <c r="H25" s="84">
        <v>1116.5</v>
      </c>
      <c r="I25" s="15">
        <v>386.7</v>
      </c>
    </row>
    <row r="26" spans="1:9" ht="16.5" customHeight="1">
      <c r="A26" s="152"/>
      <c r="B26" s="162" t="s">
        <v>131</v>
      </c>
      <c r="C26" s="145">
        <v>883</v>
      </c>
      <c r="D26" s="154" t="s">
        <v>14</v>
      </c>
      <c r="E26" s="154" t="s">
        <v>172</v>
      </c>
      <c r="F26" s="154" t="s">
        <v>132</v>
      </c>
      <c r="G26" s="155">
        <v>303.5</v>
      </c>
      <c r="H26" s="83" t="e">
        <f>#REF!</f>
        <v>#REF!</v>
      </c>
      <c r="I26" s="14" t="e">
        <f>#REF!</f>
        <v>#REF!</v>
      </c>
    </row>
    <row r="27" spans="1:9">
      <c r="A27" s="152"/>
      <c r="B27" s="162" t="s">
        <v>224</v>
      </c>
      <c r="C27" s="145">
        <v>883</v>
      </c>
      <c r="D27" s="154" t="s">
        <v>14</v>
      </c>
      <c r="E27" s="154" t="s">
        <v>172</v>
      </c>
      <c r="F27" s="154" t="s">
        <v>133</v>
      </c>
      <c r="G27" s="155">
        <v>1544.1</v>
      </c>
      <c r="H27" s="90">
        <v>446</v>
      </c>
      <c r="I27" s="16">
        <v>0</v>
      </c>
    </row>
    <row r="28" spans="1:9">
      <c r="A28" s="152"/>
      <c r="B28" s="153" t="s">
        <v>95</v>
      </c>
      <c r="C28" s="145">
        <v>883</v>
      </c>
      <c r="D28" s="154" t="s">
        <v>14</v>
      </c>
      <c r="E28" s="154" t="s">
        <v>172</v>
      </c>
      <c r="F28" s="154" t="s">
        <v>96</v>
      </c>
      <c r="G28" s="155">
        <f>G29</f>
        <v>22.8</v>
      </c>
      <c r="H28" s="83">
        <v>315.2</v>
      </c>
      <c r="I28" s="14">
        <f>26+45</f>
        <v>71</v>
      </c>
    </row>
    <row r="29" spans="1:9" s="70" customFormat="1">
      <c r="A29" s="152"/>
      <c r="B29" s="153" t="s">
        <v>112</v>
      </c>
      <c r="C29" s="145">
        <v>883</v>
      </c>
      <c r="D29" s="154" t="s">
        <v>14</v>
      </c>
      <c r="E29" s="154" t="s">
        <v>172</v>
      </c>
      <c r="F29" s="154" t="s">
        <v>111</v>
      </c>
      <c r="G29" s="155">
        <v>22.8</v>
      </c>
      <c r="H29" s="91">
        <f>2773+40</f>
        <v>2813</v>
      </c>
      <c r="I29" s="69">
        <v>0</v>
      </c>
    </row>
    <row r="30" spans="1:9" s="70" customFormat="1">
      <c r="A30" s="147" t="s">
        <v>17</v>
      </c>
      <c r="B30" s="148" t="s">
        <v>98</v>
      </c>
      <c r="C30" s="149">
        <v>883</v>
      </c>
      <c r="D30" s="150" t="s">
        <v>18</v>
      </c>
      <c r="E30" s="150"/>
      <c r="F30" s="150"/>
      <c r="G30" s="151">
        <f>G33</f>
        <v>134</v>
      </c>
      <c r="H30" s="92">
        <f t="shared" ref="H30:I30" si="3">H31</f>
        <v>7.5</v>
      </c>
      <c r="I30" s="71">
        <f t="shared" si="3"/>
        <v>2.5</v>
      </c>
    </row>
    <row r="31" spans="1:9" s="70" customFormat="1" ht="33" customHeight="1">
      <c r="A31" s="147" t="s">
        <v>28</v>
      </c>
      <c r="B31" s="148" t="s">
        <v>101</v>
      </c>
      <c r="C31" s="149">
        <v>883</v>
      </c>
      <c r="D31" s="150" t="s">
        <v>18</v>
      </c>
      <c r="E31" s="163" t="s">
        <v>173</v>
      </c>
      <c r="F31" s="150"/>
      <c r="G31" s="151">
        <f>G32</f>
        <v>134</v>
      </c>
      <c r="H31" s="92">
        <v>7.5</v>
      </c>
      <c r="I31" s="71">
        <v>2.5</v>
      </c>
    </row>
    <row r="32" spans="1:9" s="74" customFormat="1">
      <c r="A32" s="152"/>
      <c r="B32" s="153" t="s">
        <v>95</v>
      </c>
      <c r="C32" s="145">
        <v>883</v>
      </c>
      <c r="D32" s="154" t="s">
        <v>18</v>
      </c>
      <c r="E32" s="164" t="s">
        <v>173</v>
      </c>
      <c r="F32" s="154" t="s">
        <v>96</v>
      </c>
      <c r="G32" s="155">
        <f>G33</f>
        <v>134</v>
      </c>
      <c r="H32" s="93" t="e">
        <f t="shared" ref="H32:I34" si="4">H33</f>
        <v>#REF!</v>
      </c>
      <c r="I32" s="42" t="e">
        <f t="shared" si="4"/>
        <v>#REF!</v>
      </c>
    </row>
    <row r="33" spans="1:14" s="74" customFormat="1">
      <c r="A33" s="152"/>
      <c r="B33" s="153" t="s">
        <v>112</v>
      </c>
      <c r="C33" s="145">
        <v>883</v>
      </c>
      <c r="D33" s="154" t="s">
        <v>18</v>
      </c>
      <c r="E33" s="164" t="s">
        <v>173</v>
      </c>
      <c r="F33" s="154" t="s">
        <v>111</v>
      </c>
      <c r="G33" s="155">
        <v>134</v>
      </c>
      <c r="H33" s="94" t="e">
        <f>#REF!</f>
        <v>#REF!</v>
      </c>
      <c r="I33" s="73" t="e">
        <f>#REF!</f>
        <v>#REF!</v>
      </c>
      <c r="K33" s="127"/>
      <c r="L33" s="127"/>
      <c r="M33" s="127"/>
    </row>
    <row r="34" spans="1:14" s="5" customFormat="1" ht="18" customHeight="1">
      <c r="A34" s="147" t="s">
        <v>19</v>
      </c>
      <c r="B34" s="148" t="s">
        <v>236</v>
      </c>
      <c r="C34" s="149">
        <v>901</v>
      </c>
      <c r="D34" s="150"/>
      <c r="E34" s="150"/>
      <c r="F34" s="150"/>
      <c r="G34" s="151">
        <f>G35</f>
        <v>2158.5</v>
      </c>
      <c r="H34" s="83">
        <f t="shared" si="4"/>
        <v>56.4</v>
      </c>
      <c r="I34" s="14">
        <f t="shared" si="4"/>
        <v>18.600000000000001</v>
      </c>
      <c r="K34" s="128"/>
      <c r="L34" s="128"/>
      <c r="M34" s="128"/>
    </row>
    <row r="35" spans="1:14" s="5" customFormat="1">
      <c r="A35" s="147" t="s">
        <v>5</v>
      </c>
      <c r="B35" s="148" t="s">
        <v>6</v>
      </c>
      <c r="C35" s="149">
        <v>901</v>
      </c>
      <c r="D35" s="150" t="s">
        <v>7</v>
      </c>
      <c r="E35" s="150"/>
      <c r="F35" s="150"/>
      <c r="G35" s="151">
        <f>G36</f>
        <v>2158.5</v>
      </c>
      <c r="H35" s="83">
        <v>56.4</v>
      </c>
      <c r="I35" s="14">
        <v>18.600000000000001</v>
      </c>
      <c r="K35" s="128"/>
      <c r="L35" s="128"/>
      <c r="M35" s="128"/>
    </row>
    <row r="36" spans="1:14">
      <c r="A36" s="147" t="s">
        <v>8</v>
      </c>
      <c r="B36" s="148" t="s">
        <v>237</v>
      </c>
      <c r="C36" s="149">
        <v>901</v>
      </c>
      <c r="D36" s="150" t="s">
        <v>238</v>
      </c>
      <c r="E36" s="150" t="s">
        <v>239</v>
      </c>
      <c r="F36" s="150"/>
      <c r="G36" s="151">
        <f>G37</f>
        <v>2158.5</v>
      </c>
      <c r="H36" s="95" t="e">
        <f>H37+#REF!+#REF!+H66+#REF!+H102+#REF!+#REF!+H148</f>
        <v>#REF!</v>
      </c>
      <c r="I36" s="24" t="e">
        <f>I37+#REF!+#REF!+I66+#REF!+I102+#REF!+#REF!+I148</f>
        <v>#REF!</v>
      </c>
      <c r="K36" s="67"/>
      <c r="L36" s="67"/>
      <c r="M36" s="67"/>
      <c r="N36" s="142"/>
    </row>
    <row r="37" spans="1:14">
      <c r="A37" s="147" t="s">
        <v>11</v>
      </c>
      <c r="B37" s="148" t="s">
        <v>240</v>
      </c>
      <c r="C37" s="149">
        <v>901</v>
      </c>
      <c r="D37" s="150" t="s">
        <v>238</v>
      </c>
      <c r="E37" s="150" t="s">
        <v>239</v>
      </c>
      <c r="F37" s="150"/>
      <c r="G37" s="151">
        <f>G38+G40</f>
        <v>2158.5</v>
      </c>
      <c r="H37" s="96" t="e">
        <f>H38+H50+H53</f>
        <v>#REF!</v>
      </c>
      <c r="I37" s="25" t="e">
        <f>I38+I50+I53</f>
        <v>#REF!</v>
      </c>
      <c r="K37" s="67"/>
      <c r="L37" s="67"/>
      <c r="M37" s="67"/>
    </row>
    <row r="38" spans="1:14" ht="49.5" customHeight="1">
      <c r="A38" s="152"/>
      <c r="B38" s="153" t="s">
        <v>88</v>
      </c>
      <c r="C38" s="145">
        <v>901</v>
      </c>
      <c r="D38" s="154" t="s">
        <v>238</v>
      </c>
      <c r="E38" s="154" t="s">
        <v>239</v>
      </c>
      <c r="F38" s="154" t="s">
        <v>89</v>
      </c>
      <c r="G38" s="155">
        <f>G39</f>
        <v>941.1</v>
      </c>
      <c r="H38" s="97" t="e">
        <f>H39+#REF!+#REF!+#REF!+H44+H48+#REF!</f>
        <v>#REF!</v>
      </c>
      <c r="I38" s="26" t="e">
        <f>I39+#REF!+#REF!+#REF!+I44+I48+#REF!</f>
        <v>#REF!</v>
      </c>
      <c r="K38" s="67"/>
      <c r="L38" s="67"/>
      <c r="M38" s="67"/>
    </row>
    <row r="39" spans="1:14" ht="16.5" customHeight="1">
      <c r="A39" s="152"/>
      <c r="B39" s="153" t="s">
        <v>107</v>
      </c>
      <c r="C39" s="145">
        <v>901</v>
      </c>
      <c r="D39" s="154" t="s">
        <v>238</v>
      </c>
      <c r="E39" s="154" t="s">
        <v>239</v>
      </c>
      <c r="F39" s="154" t="s">
        <v>106</v>
      </c>
      <c r="G39" s="155">
        <v>941.1</v>
      </c>
      <c r="H39" s="82" t="e">
        <f>#REF!</f>
        <v>#REF!</v>
      </c>
      <c r="I39" s="18" t="e">
        <f>#REF!</f>
        <v>#REF!</v>
      </c>
      <c r="K39" s="67"/>
      <c r="L39" s="67"/>
      <c r="M39" s="67"/>
    </row>
    <row r="40" spans="1:14" ht="15.75" customHeight="1">
      <c r="A40" s="152"/>
      <c r="B40" s="153" t="s">
        <v>91</v>
      </c>
      <c r="C40" s="145">
        <v>901</v>
      </c>
      <c r="D40" s="154" t="s">
        <v>238</v>
      </c>
      <c r="E40" s="154" t="s">
        <v>239</v>
      </c>
      <c r="F40" s="154" t="s">
        <v>92</v>
      </c>
      <c r="G40" s="155">
        <f>G41</f>
        <v>1217.4000000000001</v>
      </c>
      <c r="H40" s="83">
        <f>SUM(H41:H42)</f>
        <v>871.2</v>
      </c>
      <c r="I40" s="14">
        <f>SUM(I41:I42)</f>
        <v>475.1</v>
      </c>
    </row>
    <row r="41" spans="1:14" ht="21" customHeight="1">
      <c r="A41" s="152"/>
      <c r="B41" s="153" t="s">
        <v>109</v>
      </c>
      <c r="C41" s="145">
        <v>901</v>
      </c>
      <c r="D41" s="154" t="s">
        <v>238</v>
      </c>
      <c r="E41" s="154" t="s">
        <v>239</v>
      </c>
      <c r="F41" s="154" t="s">
        <v>108</v>
      </c>
      <c r="G41" s="155">
        <f>G42+G43</f>
        <v>1217.4000000000001</v>
      </c>
      <c r="H41" s="83">
        <v>190</v>
      </c>
      <c r="I41" s="14">
        <v>60.1</v>
      </c>
    </row>
    <row r="42" spans="1:14" ht="21" customHeight="1">
      <c r="A42" s="152"/>
      <c r="B42" s="162" t="s">
        <v>131</v>
      </c>
      <c r="C42" s="145">
        <v>901</v>
      </c>
      <c r="D42" s="154" t="s">
        <v>238</v>
      </c>
      <c r="E42" s="154" t="s">
        <v>239</v>
      </c>
      <c r="F42" s="154" t="s">
        <v>132</v>
      </c>
      <c r="G42" s="155">
        <f>1061.6-827.1</f>
        <v>234.49999999999989</v>
      </c>
      <c r="H42" s="83">
        <v>681.2</v>
      </c>
      <c r="I42" s="14">
        <v>415</v>
      </c>
    </row>
    <row r="43" spans="1:14" s="70" customFormat="1">
      <c r="A43" s="152"/>
      <c r="B43" s="162" t="s">
        <v>224</v>
      </c>
      <c r="C43" s="145">
        <v>901</v>
      </c>
      <c r="D43" s="154" t="s">
        <v>238</v>
      </c>
      <c r="E43" s="154" t="s">
        <v>239</v>
      </c>
      <c r="F43" s="154" t="s">
        <v>133</v>
      </c>
      <c r="G43" s="155">
        <f>155.8+827.1</f>
        <v>982.90000000000009</v>
      </c>
      <c r="H43" s="92">
        <v>378.1</v>
      </c>
      <c r="I43" s="71">
        <f>142.6-60</f>
        <v>82.6</v>
      </c>
    </row>
    <row r="44" spans="1:14" s="5" customFormat="1" ht="15.75" customHeight="1">
      <c r="A44" s="147" t="s">
        <v>142</v>
      </c>
      <c r="B44" s="148" t="s">
        <v>93</v>
      </c>
      <c r="C44" s="149">
        <v>980</v>
      </c>
      <c r="D44" s="150"/>
      <c r="E44" s="150"/>
      <c r="F44" s="150"/>
      <c r="G44" s="151">
        <f>G45+G99+G114+G128+G134+G140+G180+G198+G213+G223</f>
        <v>271991.69999999995</v>
      </c>
      <c r="H44" s="99" t="e">
        <f t="shared" ref="H44:I46" si="5">H45</f>
        <v>#REF!</v>
      </c>
      <c r="I44" s="39" t="e">
        <f t="shared" si="5"/>
        <v>#REF!</v>
      </c>
    </row>
    <row r="45" spans="1:14" s="9" customFormat="1">
      <c r="A45" s="147" t="s">
        <v>5</v>
      </c>
      <c r="B45" s="148" t="s">
        <v>6</v>
      </c>
      <c r="C45" s="149">
        <v>980</v>
      </c>
      <c r="D45" s="150" t="s">
        <v>7</v>
      </c>
      <c r="E45" s="150"/>
      <c r="F45" s="150"/>
      <c r="G45" s="151">
        <f>G46+G82+G86</f>
        <v>77294.399999999994</v>
      </c>
      <c r="H45" s="98" t="e">
        <f t="shared" si="5"/>
        <v>#REF!</v>
      </c>
      <c r="I45" s="40" t="e">
        <f t="shared" si="5"/>
        <v>#REF!</v>
      </c>
    </row>
    <row r="46" spans="1:14" s="9" customFormat="1" ht="47.25">
      <c r="A46" s="147" t="s">
        <v>8</v>
      </c>
      <c r="B46" s="148" t="s">
        <v>94</v>
      </c>
      <c r="C46" s="149">
        <v>980</v>
      </c>
      <c r="D46" s="150" t="s">
        <v>20</v>
      </c>
      <c r="E46" s="150"/>
      <c r="F46" s="150"/>
      <c r="G46" s="151">
        <f>G47+G50+G64+G68+G71+G78</f>
        <v>57692.299999999996</v>
      </c>
      <c r="H46" s="98" t="e">
        <f t="shared" si="5"/>
        <v>#REF!</v>
      </c>
      <c r="I46" s="40" t="e">
        <f t="shared" si="5"/>
        <v>#REF!</v>
      </c>
    </row>
    <row r="47" spans="1:14" s="9" customFormat="1">
      <c r="A47" s="147" t="s">
        <v>11</v>
      </c>
      <c r="B47" s="148" t="s">
        <v>21</v>
      </c>
      <c r="C47" s="149">
        <v>980</v>
      </c>
      <c r="D47" s="150" t="s">
        <v>20</v>
      </c>
      <c r="E47" s="150" t="s">
        <v>174</v>
      </c>
      <c r="F47" s="150"/>
      <c r="G47" s="151">
        <f>G48</f>
        <v>1223.4000000000001</v>
      </c>
      <c r="H47" s="90" t="e">
        <f>#REF!</f>
        <v>#REF!</v>
      </c>
      <c r="I47" s="38" t="e">
        <f>#REF!</f>
        <v>#REF!</v>
      </c>
    </row>
    <row r="48" spans="1:14" s="5" customFormat="1" ht="46.5" customHeight="1">
      <c r="A48" s="152"/>
      <c r="B48" s="153" t="s">
        <v>88</v>
      </c>
      <c r="C48" s="145">
        <v>980</v>
      </c>
      <c r="D48" s="154" t="s">
        <v>20</v>
      </c>
      <c r="E48" s="154" t="s">
        <v>174</v>
      </c>
      <c r="F48" s="154" t="s">
        <v>89</v>
      </c>
      <c r="G48" s="155">
        <f>G49</f>
        <v>1223.4000000000001</v>
      </c>
      <c r="H48" s="103" t="e">
        <f t="shared" ref="H48:I48" si="6">H49</f>
        <v>#REF!</v>
      </c>
      <c r="I48" s="30" t="e">
        <f t="shared" si="6"/>
        <v>#REF!</v>
      </c>
    </row>
    <row r="49" spans="1:9" s="5" customFormat="1" ht="15.75" customHeight="1">
      <c r="A49" s="152"/>
      <c r="B49" s="153" t="s">
        <v>107</v>
      </c>
      <c r="C49" s="145">
        <v>980</v>
      </c>
      <c r="D49" s="154" t="s">
        <v>20</v>
      </c>
      <c r="E49" s="154" t="s">
        <v>174</v>
      </c>
      <c r="F49" s="154" t="s">
        <v>106</v>
      </c>
      <c r="G49" s="155">
        <v>1223.4000000000001</v>
      </c>
      <c r="H49" s="89" t="e">
        <f>#REF!</f>
        <v>#REF!</v>
      </c>
      <c r="I49" s="22" t="e">
        <f>#REF!</f>
        <v>#REF!</v>
      </c>
    </row>
    <row r="50" spans="1:9" s="5" customFormat="1" ht="31.5">
      <c r="A50" s="147" t="s">
        <v>22</v>
      </c>
      <c r="B50" s="148" t="s">
        <v>23</v>
      </c>
      <c r="C50" s="149">
        <v>980</v>
      </c>
      <c r="D50" s="150" t="s">
        <v>20</v>
      </c>
      <c r="E50" s="150" t="s">
        <v>175</v>
      </c>
      <c r="F50" s="150"/>
      <c r="G50" s="151">
        <f>G51+G54+G58</f>
        <v>36016.299999999996</v>
      </c>
      <c r="H50" s="104" t="e">
        <f t="shared" ref="H50:I51" si="7">H51</f>
        <v>#REF!</v>
      </c>
      <c r="I50" s="65" t="e">
        <f t="shared" si="7"/>
        <v>#REF!</v>
      </c>
    </row>
    <row r="51" spans="1:9" s="5" customFormat="1" ht="48" customHeight="1">
      <c r="A51" s="152"/>
      <c r="B51" s="153" t="s">
        <v>88</v>
      </c>
      <c r="C51" s="145">
        <v>980</v>
      </c>
      <c r="D51" s="154" t="s">
        <v>20</v>
      </c>
      <c r="E51" s="154" t="s">
        <v>175</v>
      </c>
      <c r="F51" s="154" t="s">
        <v>89</v>
      </c>
      <c r="G51" s="155">
        <f>G52</f>
        <v>28536.5</v>
      </c>
      <c r="H51" s="102" t="e">
        <f t="shared" si="7"/>
        <v>#REF!</v>
      </c>
      <c r="I51" s="33" t="e">
        <f t="shared" si="7"/>
        <v>#REF!</v>
      </c>
    </row>
    <row r="52" spans="1:9" s="5" customFormat="1" ht="14.25" customHeight="1">
      <c r="A52" s="152"/>
      <c r="B52" s="153" t="s">
        <v>107</v>
      </c>
      <c r="C52" s="145">
        <v>980</v>
      </c>
      <c r="D52" s="154" t="s">
        <v>20</v>
      </c>
      <c r="E52" s="154" t="s">
        <v>175</v>
      </c>
      <c r="F52" s="154" t="s">
        <v>106</v>
      </c>
      <c r="G52" s="155">
        <v>28536.5</v>
      </c>
      <c r="H52" s="87" t="e">
        <f>#REF!</f>
        <v>#REF!</v>
      </c>
      <c r="I52" s="16" t="e">
        <f>#REF!</f>
        <v>#REF!</v>
      </c>
    </row>
    <row r="53" spans="1:9" s="9" customFormat="1" ht="31.5">
      <c r="A53" s="152"/>
      <c r="B53" s="161" t="s">
        <v>138</v>
      </c>
      <c r="C53" s="145">
        <v>980</v>
      </c>
      <c r="D53" s="154" t="s">
        <v>20</v>
      </c>
      <c r="E53" s="154" t="s">
        <v>175</v>
      </c>
      <c r="F53" s="154" t="s">
        <v>137</v>
      </c>
      <c r="G53" s="155">
        <v>1.6</v>
      </c>
      <c r="H53" s="104" t="e">
        <f>#REF!</f>
        <v>#REF!</v>
      </c>
      <c r="I53" s="59" t="e">
        <f>#REF!</f>
        <v>#REF!</v>
      </c>
    </row>
    <row r="54" spans="1:9" s="7" customFormat="1" ht="17.25" customHeight="1">
      <c r="A54" s="152"/>
      <c r="B54" s="153" t="s">
        <v>91</v>
      </c>
      <c r="C54" s="145">
        <v>980</v>
      </c>
      <c r="D54" s="154" t="s">
        <v>20</v>
      </c>
      <c r="E54" s="154" t="s">
        <v>175</v>
      </c>
      <c r="F54" s="154" t="s">
        <v>92</v>
      </c>
      <c r="G54" s="155">
        <f>G56+G57</f>
        <v>7019.0999999999995</v>
      </c>
      <c r="H54" s="87" t="e">
        <f t="shared" ref="H54:I55" si="8">H55</f>
        <v>#REF!</v>
      </c>
      <c r="I54" s="16" t="e">
        <f t="shared" si="8"/>
        <v>#REF!</v>
      </c>
    </row>
    <row r="55" spans="1:9" s="7" customFormat="1" ht="20.25" customHeight="1">
      <c r="A55" s="152"/>
      <c r="B55" s="153" t="s">
        <v>109</v>
      </c>
      <c r="C55" s="145">
        <v>980</v>
      </c>
      <c r="D55" s="154" t="s">
        <v>20</v>
      </c>
      <c r="E55" s="154" t="s">
        <v>175</v>
      </c>
      <c r="F55" s="154" t="s">
        <v>108</v>
      </c>
      <c r="G55" s="155">
        <f>G56+G57</f>
        <v>7019.0999999999995</v>
      </c>
      <c r="H55" s="87" t="e">
        <f t="shared" si="8"/>
        <v>#REF!</v>
      </c>
      <c r="I55" s="16" t="e">
        <f t="shared" si="8"/>
        <v>#REF!</v>
      </c>
    </row>
    <row r="56" spans="1:9" s="8" customFormat="1" ht="18.75" customHeight="1">
      <c r="A56" s="152"/>
      <c r="B56" s="162" t="s">
        <v>131</v>
      </c>
      <c r="C56" s="145">
        <v>980</v>
      </c>
      <c r="D56" s="154" t="s">
        <v>20</v>
      </c>
      <c r="E56" s="154" t="s">
        <v>175</v>
      </c>
      <c r="F56" s="154" t="s">
        <v>132</v>
      </c>
      <c r="G56" s="155">
        <v>1622.7</v>
      </c>
      <c r="H56" s="87" t="e">
        <f>#REF!</f>
        <v>#REF!</v>
      </c>
      <c r="I56" s="16" t="e">
        <f>#REF!</f>
        <v>#REF!</v>
      </c>
    </row>
    <row r="57" spans="1:9">
      <c r="A57" s="152"/>
      <c r="B57" s="162" t="s">
        <v>224</v>
      </c>
      <c r="C57" s="145">
        <v>980</v>
      </c>
      <c r="D57" s="154" t="s">
        <v>20</v>
      </c>
      <c r="E57" s="154" t="s">
        <v>175</v>
      </c>
      <c r="F57" s="154" t="s">
        <v>133</v>
      </c>
      <c r="G57" s="155">
        <f>3876.4+1520</f>
        <v>5396.4</v>
      </c>
      <c r="H57" s="83" t="e">
        <f>#REF!</f>
        <v>#REF!</v>
      </c>
      <c r="I57" s="22" t="e">
        <f>#REF!</f>
        <v>#REF!</v>
      </c>
    </row>
    <row r="58" spans="1:9" s="5" customFormat="1">
      <c r="A58" s="152"/>
      <c r="B58" s="153" t="s">
        <v>95</v>
      </c>
      <c r="C58" s="145">
        <v>980</v>
      </c>
      <c r="D58" s="154" t="s">
        <v>20</v>
      </c>
      <c r="E58" s="154" t="s">
        <v>175</v>
      </c>
      <c r="F58" s="154" t="s">
        <v>96</v>
      </c>
      <c r="G58" s="155">
        <f>G59+G61</f>
        <v>460.7</v>
      </c>
      <c r="H58" s="97"/>
      <c r="I58" s="32"/>
    </row>
    <row r="59" spans="1:9" s="5" customFormat="1">
      <c r="A59" s="152"/>
      <c r="B59" s="153" t="s">
        <v>257</v>
      </c>
      <c r="C59" s="145">
        <v>980</v>
      </c>
      <c r="D59" s="154" t="s">
        <v>20</v>
      </c>
      <c r="E59" s="154" t="s">
        <v>175</v>
      </c>
      <c r="F59" s="154" t="s">
        <v>258</v>
      </c>
      <c r="G59" s="155">
        <v>410</v>
      </c>
      <c r="H59" s="107" t="e">
        <f>SUM(H61:H61)</f>
        <v>#REF!</v>
      </c>
      <c r="I59" s="34" t="e">
        <f>SUM(I61:I61)</f>
        <v>#REF!</v>
      </c>
    </row>
    <row r="60" spans="1:9" s="5" customFormat="1" ht="31.5">
      <c r="A60" s="152"/>
      <c r="B60" s="153" t="s">
        <v>259</v>
      </c>
      <c r="C60" s="145">
        <v>980</v>
      </c>
      <c r="D60" s="154" t="s">
        <v>20</v>
      </c>
      <c r="E60" s="154" t="s">
        <v>175</v>
      </c>
      <c r="F60" s="154" t="s">
        <v>260</v>
      </c>
      <c r="G60" s="155">
        <v>410</v>
      </c>
      <c r="H60" s="107" t="e">
        <f t="shared" ref="H60:I61" si="9">SUM(H61:H61)</f>
        <v>#REF!</v>
      </c>
      <c r="I60" s="34" t="e">
        <f t="shared" si="9"/>
        <v>#REF!</v>
      </c>
    </row>
    <row r="61" spans="1:9" s="5" customFormat="1">
      <c r="A61" s="152"/>
      <c r="B61" s="153" t="s">
        <v>112</v>
      </c>
      <c r="C61" s="145">
        <v>980</v>
      </c>
      <c r="D61" s="154" t="s">
        <v>20</v>
      </c>
      <c r="E61" s="154" t="s">
        <v>175</v>
      </c>
      <c r="F61" s="154" t="s">
        <v>111</v>
      </c>
      <c r="G61" s="155">
        <v>50.7</v>
      </c>
      <c r="H61" s="107" t="e">
        <f t="shared" si="9"/>
        <v>#REF!</v>
      </c>
      <c r="I61" s="34" t="e">
        <f t="shared" si="9"/>
        <v>#REF!</v>
      </c>
    </row>
    <row r="62" spans="1:9" s="5" customFormat="1">
      <c r="A62" s="152"/>
      <c r="B62" s="162" t="s">
        <v>156</v>
      </c>
      <c r="C62" s="145">
        <v>980</v>
      </c>
      <c r="D62" s="154" t="s">
        <v>20</v>
      </c>
      <c r="E62" s="154" t="s">
        <v>175</v>
      </c>
      <c r="F62" s="154" t="s">
        <v>134</v>
      </c>
      <c r="G62" s="155">
        <v>41.2</v>
      </c>
      <c r="H62" s="105" t="e">
        <f>#REF!</f>
        <v>#REF!</v>
      </c>
      <c r="I62" s="35" t="e">
        <f>#REF!</f>
        <v>#REF!</v>
      </c>
    </row>
    <row r="63" spans="1:9" s="9" customFormat="1">
      <c r="A63" s="152"/>
      <c r="B63" s="162" t="s">
        <v>156</v>
      </c>
      <c r="C63" s="145">
        <v>980</v>
      </c>
      <c r="D63" s="154" t="s">
        <v>20</v>
      </c>
      <c r="E63" s="154" t="s">
        <v>175</v>
      </c>
      <c r="F63" s="154" t="s">
        <v>135</v>
      </c>
      <c r="G63" s="155">
        <v>9.5</v>
      </c>
      <c r="H63" s="105">
        <f>SUM(H64:H65)</f>
        <v>74241.399999999994</v>
      </c>
      <c r="I63" s="35">
        <f>SUM(I64:I65)</f>
        <v>20932</v>
      </c>
    </row>
    <row r="64" spans="1:9" s="5" customFormat="1" ht="35.25" customHeight="1">
      <c r="A64" s="147" t="s">
        <v>110</v>
      </c>
      <c r="B64" s="148" t="s">
        <v>153</v>
      </c>
      <c r="C64" s="149">
        <v>980</v>
      </c>
      <c r="D64" s="150" t="s">
        <v>20</v>
      </c>
      <c r="E64" s="150" t="s">
        <v>176</v>
      </c>
      <c r="F64" s="150"/>
      <c r="G64" s="151">
        <f>G67</f>
        <v>150</v>
      </c>
      <c r="H64" s="105">
        <v>71236.399999999994</v>
      </c>
      <c r="I64" s="35">
        <f>18432+2500</f>
        <v>20932</v>
      </c>
    </row>
    <row r="65" spans="1:9" s="5" customFormat="1" ht="17.25" customHeight="1">
      <c r="A65" s="152"/>
      <c r="B65" s="153" t="s">
        <v>91</v>
      </c>
      <c r="C65" s="145">
        <v>980</v>
      </c>
      <c r="D65" s="154" t="s">
        <v>20</v>
      </c>
      <c r="E65" s="154" t="s">
        <v>176</v>
      </c>
      <c r="F65" s="154" t="s">
        <v>92</v>
      </c>
      <c r="G65" s="155">
        <f>G67</f>
        <v>150</v>
      </c>
      <c r="H65" s="108">
        <v>3005</v>
      </c>
      <c r="I65" s="37">
        <v>0</v>
      </c>
    </row>
    <row r="66" spans="1:9" s="5" customFormat="1" ht="19.5" customHeight="1">
      <c r="A66" s="152"/>
      <c r="B66" s="153" t="s">
        <v>109</v>
      </c>
      <c r="C66" s="145">
        <v>980</v>
      </c>
      <c r="D66" s="154" t="s">
        <v>20</v>
      </c>
      <c r="E66" s="154" t="s">
        <v>176</v>
      </c>
      <c r="F66" s="154" t="s">
        <v>108</v>
      </c>
      <c r="G66" s="155">
        <v>150</v>
      </c>
      <c r="H66" s="109" t="e">
        <f t="shared" ref="H66:I72" si="10">H67</f>
        <v>#REF!</v>
      </c>
      <c r="I66" s="48" t="e">
        <f t="shared" si="10"/>
        <v>#REF!</v>
      </c>
    </row>
    <row r="67" spans="1:9" s="5" customFormat="1">
      <c r="A67" s="152"/>
      <c r="B67" s="162" t="s">
        <v>224</v>
      </c>
      <c r="C67" s="145">
        <v>980</v>
      </c>
      <c r="D67" s="154" t="s">
        <v>20</v>
      </c>
      <c r="E67" s="154" t="s">
        <v>176</v>
      </c>
      <c r="F67" s="154" t="s">
        <v>133</v>
      </c>
      <c r="G67" s="155">
        <v>150</v>
      </c>
      <c r="H67" s="104" t="e">
        <f>#REF!</f>
        <v>#REF!</v>
      </c>
      <c r="I67" s="49" t="e">
        <f>#REF!</f>
        <v>#REF!</v>
      </c>
    </row>
    <row r="68" spans="1:9" s="9" customFormat="1" ht="31.5" customHeight="1">
      <c r="A68" s="147" t="s">
        <v>119</v>
      </c>
      <c r="B68" s="148" t="s">
        <v>261</v>
      </c>
      <c r="C68" s="149">
        <v>980</v>
      </c>
      <c r="D68" s="150" t="s">
        <v>20</v>
      </c>
      <c r="E68" s="150" t="s">
        <v>262</v>
      </c>
      <c r="F68" s="150"/>
      <c r="G68" s="151">
        <f>G70</f>
        <v>17000</v>
      </c>
      <c r="H68" s="87" t="e">
        <f>H71</f>
        <v>#REF!</v>
      </c>
      <c r="I68" s="21" t="e">
        <f>I71</f>
        <v>#REF!</v>
      </c>
    </row>
    <row r="69" spans="1:9" s="5" customFormat="1" ht="31.5">
      <c r="A69" s="152"/>
      <c r="B69" s="153" t="s">
        <v>267</v>
      </c>
      <c r="C69" s="145">
        <v>980</v>
      </c>
      <c r="D69" s="154" t="s">
        <v>20</v>
      </c>
      <c r="E69" s="154" t="s">
        <v>262</v>
      </c>
      <c r="F69" s="154" t="s">
        <v>263</v>
      </c>
      <c r="G69" s="155">
        <f>G70</f>
        <v>17000</v>
      </c>
      <c r="H69" s="108">
        <v>3005</v>
      </c>
      <c r="I69" s="37">
        <v>0</v>
      </c>
    </row>
    <row r="70" spans="1:9" s="5" customFormat="1" ht="31.5">
      <c r="A70" s="152"/>
      <c r="B70" s="153" t="s">
        <v>268</v>
      </c>
      <c r="C70" s="145">
        <v>980</v>
      </c>
      <c r="D70" s="154" t="s">
        <v>20</v>
      </c>
      <c r="E70" s="154" t="s">
        <v>262</v>
      </c>
      <c r="F70" s="154" t="s">
        <v>264</v>
      </c>
      <c r="G70" s="155">
        <v>17000</v>
      </c>
      <c r="H70" s="109" t="e">
        <f t="shared" si="10"/>
        <v>#REF!</v>
      </c>
      <c r="I70" s="48" t="e">
        <f t="shared" si="10"/>
        <v>#REF!</v>
      </c>
    </row>
    <row r="71" spans="1:9" s="9" customFormat="1" ht="45.75" customHeight="1">
      <c r="A71" s="147" t="s">
        <v>128</v>
      </c>
      <c r="B71" s="148" t="s">
        <v>149</v>
      </c>
      <c r="C71" s="149">
        <v>980</v>
      </c>
      <c r="D71" s="150" t="s">
        <v>20</v>
      </c>
      <c r="E71" s="163" t="s">
        <v>177</v>
      </c>
      <c r="F71" s="150"/>
      <c r="G71" s="151">
        <f>G72+G74</f>
        <v>3295.7000000000003</v>
      </c>
      <c r="H71" s="87" t="e">
        <f t="shared" si="10"/>
        <v>#REF!</v>
      </c>
      <c r="I71" s="21" t="e">
        <f t="shared" si="10"/>
        <v>#REF!</v>
      </c>
    </row>
    <row r="72" spans="1:9" s="9" customFormat="1" ht="49.5" customHeight="1">
      <c r="A72" s="147"/>
      <c r="B72" s="153" t="s">
        <v>88</v>
      </c>
      <c r="C72" s="145">
        <v>980</v>
      </c>
      <c r="D72" s="154" t="s">
        <v>20</v>
      </c>
      <c r="E72" s="164" t="s">
        <v>177</v>
      </c>
      <c r="F72" s="154" t="s">
        <v>89</v>
      </c>
      <c r="G72" s="155">
        <f>G73</f>
        <v>3043.3</v>
      </c>
      <c r="H72" s="87" t="e">
        <f t="shared" si="10"/>
        <v>#REF!</v>
      </c>
      <c r="I72" s="21" t="e">
        <f t="shared" si="10"/>
        <v>#REF!</v>
      </c>
    </row>
    <row r="73" spans="1:9" s="9" customFormat="1" ht="16.5" customHeight="1">
      <c r="A73" s="152"/>
      <c r="B73" s="153" t="s">
        <v>107</v>
      </c>
      <c r="C73" s="145">
        <v>980</v>
      </c>
      <c r="D73" s="154" t="s">
        <v>20</v>
      </c>
      <c r="E73" s="164" t="s">
        <v>177</v>
      </c>
      <c r="F73" s="154" t="s">
        <v>106</v>
      </c>
      <c r="G73" s="155">
        <v>3043.3</v>
      </c>
      <c r="H73" s="87" t="e">
        <f>#REF!</f>
        <v>#REF!</v>
      </c>
      <c r="I73" s="21" t="e">
        <f>#REF!</f>
        <v>#REF!</v>
      </c>
    </row>
    <row r="74" spans="1:9" s="9" customFormat="1" ht="18" customHeight="1">
      <c r="A74" s="152"/>
      <c r="B74" s="153" t="s">
        <v>91</v>
      </c>
      <c r="C74" s="145">
        <v>980</v>
      </c>
      <c r="D74" s="154" t="s">
        <v>20</v>
      </c>
      <c r="E74" s="164" t="s">
        <v>177</v>
      </c>
      <c r="F74" s="154" t="s">
        <v>92</v>
      </c>
      <c r="G74" s="155">
        <f>G75</f>
        <v>252.4</v>
      </c>
      <c r="H74" s="97" t="e">
        <f t="shared" ref="H74:I75" si="11">H75</f>
        <v>#REF!</v>
      </c>
      <c r="I74" s="41" t="e">
        <f t="shared" si="11"/>
        <v>#REF!</v>
      </c>
    </row>
    <row r="75" spans="1:9" s="5" customFormat="1" ht="18.75" customHeight="1">
      <c r="A75" s="152"/>
      <c r="B75" s="165" t="s">
        <v>109</v>
      </c>
      <c r="C75" s="145">
        <v>980</v>
      </c>
      <c r="D75" s="154" t="s">
        <v>20</v>
      </c>
      <c r="E75" s="164" t="s">
        <v>177</v>
      </c>
      <c r="F75" s="154" t="s">
        <v>108</v>
      </c>
      <c r="G75" s="155">
        <f>G76+G77</f>
        <v>252.4</v>
      </c>
      <c r="H75" s="82" t="e">
        <f t="shared" si="11"/>
        <v>#REF!</v>
      </c>
      <c r="I75" s="28" t="e">
        <f t="shared" si="11"/>
        <v>#REF!</v>
      </c>
    </row>
    <row r="76" spans="1:9" s="8" customFormat="1" ht="20.25" customHeight="1">
      <c r="A76" s="152"/>
      <c r="B76" s="166" t="s">
        <v>131</v>
      </c>
      <c r="C76" s="145">
        <v>980</v>
      </c>
      <c r="D76" s="154" t="s">
        <v>20</v>
      </c>
      <c r="E76" s="164" t="s">
        <v>177</v>
      </c>
      <c r="F76" s="154" t="s">
        <v>132</v>
      </c>
      <c r="G76" s="155">
        <v>19.8</v>
      </c>
      <c r="H76" s="83" t="e">
        <f>#REF!</f>
        <v>#REF!</v>
      </c>
      <c r="I76" s="27" t="e">
        <f>#REF!</f>
        <v>#REF!</v>
      </c>
    </row>
    <row r="77" spans="1:9">
      <c r="A77" s="152"/>
      <c r="B77" s="166" t="s">
        <v>224</v>
      </c>
      <c r="C77" s="145">
        <v>980</v>
      </c>
      <c r="D77" s="154" t="s">
        <v>20</v>
      </c>
      <c r="E77" s="164" t="s">
        <v>177</v>
      </c>
      <c r="F77" s="154" t="s">
        <v>133</v>
      </c>
      <c r="G77" s="155">
        <v>232.6</v>
      </c>
      <c r="H77" s="83" t="e">
        <f>#REF!</f>
        <v>#REF!</v>
      </c>
      <c r="I77" s="27" t="e">
        <f>#REF!</f>
        <v>#REF!</v>
      </c>
    </row>
    <row r="78" spans="1:9" ht="49.5" customHeight="1">
      <c r="A78" s="167" t="s">
        <v>265</v>
      </c>
      <c r="B78" s="148" t="s">
        <v>151</v>
      </c>
      <c r="C78" s="149">
        <v>980</v>
      </c>
      <c r="D78" s="150" t="s">
        <v>20</v>
      </c>
      <c r="E78" s="150" t="s">
        <v>178</v>
      </c>
      <c r="F78" s="150"/>
      <c r="G78" s="151">
        <f>G81</f>
        <v>6.9</v>
      </c>
      <c r="H78" s="82" t="e">
        <f t="shared" ref="H78:I80" si="12">H79</f>
        <v>#REF!</v>
      </c>
      <c r="I78" s="18" t="e">
        <f t="shared" si="12"/>
        <v>#REF!</v>
      </c>
    </row>
    <row r="79" spans="1:9" ht="17.25" customHeight="1">
      <c r="A79" s="168"/>
      <c r="B79" s="153" t="s">
        <v>91</v>
      </c>
      <c r="C79" s="145">
        <v>980</v>
      </c>
      <c r="D79" s="154" t="s">
        <v>20</v>
      </c>
      <c r="E79" s="154" t="s">
        <v>178</v>
      </c>
      <c r="F79" s="154" t="s">
        <v>92</v>
      </c>
      <c r="G79" s="155">
        <f>G81</f>
        <v>6.9</v>
      </c>
      <c r="H79" s="83" t="e">
        <f t="shared" si="12"/>
        <v>#REF!</v>
      </c>
      <c r="I79" s="14" t="e">
        <f t="shared" si="12"/>
        <v>#REF!</v>
      </c>
    </row>
    <row r="80" spans="1:9" s="8" customFormat="1" ht="18.75" customHeight="1">
      <c r="A80" s="168"/>
      <c r="B80" s="153" t="s">
        <v>109</v>
      </c>
      <c r="C80" s="145">
        <v>980</v>
      </c>
      <c r="D80" s="154" t="s">
        <v>20</v>
      </c>
      <c r="E80" s="154" t="s">
        <v>178</v>
      </c>
      <c r="F80" s="154" t="s">
        <v>108</v>
      </c>
      <c r="G80" s="155">
        <f>G81</f>
        <v>6.9</v>
      </c>
      <c r="H80" s="83" t="e">
        <f t="shared" si="12"/>
        <v>#REF!</v>
      </c>
      <c r="I80" s="14" t="e">
        <f t="shared" si="12"/>
        <v>#REF!</v>
      </c>
    </row>
    <row r="81" spans="1:9" s="8" customFormat="1">
      <c r="A81" s="152"/>
      <c r="B81" s="162" t="s">
        <v>224</v>
      </c>
      <c r="C81" s="145">
        <v>980</v>
      </c>
      <c r="D81" s="154" t="s">
        <v>20</v>
      </c>
      <c r="E81" s="154" t="s">
        <v>178</v>
      </c>
      <c r="F81" s="154" t="s">
        <v>133</v>
      </c>
      <c r="G81" s="155">
        <v>6.9</v>
      </c>
      <c r="H81" s="83" t="e">
        <f>H82+#REF!+H83</f>
        <v>#REF!</v>
      </c>
      <c r="I81" s="14" t="e">
        <f>I82+#REF!+I83</f>
        <v>#REF!</v>
      </c>
    </row>
    <row r="82" spans="1:9">
      <c r="A82" s="147" t="s">
        <v>13</v>
      </c>
      <c r="B82" s="148" t="s">
        <v>25</v>
      </c>
      <c r="C82" s="149">
        <v>980</v>
      </c>
      <c r="D82" s="150" t="s">
        <v>26</v>
      </c>
      <c r="E82" s="150"/>
      <c r="F82" s="150"/>
      <c r="G82" s="151">
        <v>1200</v>
      </c>
      <c r="H82" s="110">
        <v>2949</v>
      </c>
      <c r="I82" s="21">
        <f>105+13</f>
        <v>118</v>
      </c>
    </row>
    <row r="83" spans="1:9">
      <c r="A83" s="147" t="s">
        <v>15</v>
      </c>
      <c r="B83" s="148" t="s">
        <v>97</v>
      </c>
      <c r="C83" s="149">
        <v>980</v>
      </c>
      <c r="D83" s="150" t="s">
        <v>26</v>
      </c>
      <c r="E83" s="163" t="s">
        <v>179</v>
      </c>
      <c r="F83" s="150"/>
      <c r="G83" s="151">
        <v>1200</v>
      </c>
      <c r="H83" s="87">
        <v>42.5</v>
      </c>
      <c r="I83" s="16">
        <f>15-15</f>
        <v>0</v>
      </c>
    </row>
    <row r="84" spans="1:9">
      <c r="A84" s="152"/>
      <c r="B84" s="153" t="s">
        <v>95</v>
      </c>
      <c r="C84" s="145">
        <v>980</v>
      </c>
      <c r="D84" s="154" t="s">
        <v>26</v>
      </c>
      <c r="E84" s="164" t="s">
        <v>179</v>
      </c>
      <c r="F84" s="154" t="s">
        <v>96</v>
      </c>
      <c r="G84" s="155">
        <v>1200</v>
      </c>
      <c r="H84" s="97" t="e">
        <f>#REF!+H85+#REF!+H99</f>
        <v>#REF!</v>
      </c>
      <c r="I84" s="26" t="e">
        <f>#REF!+I85+#REF!+I99</f>
        <v>#REF!</v>
      </c>
    </row>
    <row r="85" spans="1:9">
      <c r="A85" s="152"/>
      <c r="B85" s="153" t="s">
        <v>113</v>
      </c>
      <c r="C85" s="145">
        <v>980</v>
      </c>
      <c r="D85" s="154" t="s">
        <v>26</v>
      </c>
      <c r="E85" s="164" t="s">
        <v>179</v>
      </c>
      <c r="F85" s="154" t="s">
        <v>27</v>
      </c>
      <c r="G85" s="155">
        <v>1200</v>
      </c>
      <c r="H85" s="107" t="e">
        <f>#REF!</f>
        <v>#REF!</v>
      </c>
      <c r="I85" s="34" t="e">
        <f>#REF!</f>
        <v>#REF!</v>
      </c>
    </row>
    <row r="86" spans="1:9">
      <c r="A86" s="147" t="s">
        <v>17</v>
      </c>
      <c r="B86" s="148" t="s">
        <v>98</v>
      </c>
      <c r="C86" s="149">
        <v>980</v>
      </c>
      <c r="D86" s="150" t="s">
        <v>18</v>
      </c>
      <c r="E86" s="150"/>
      <c r="F86" s="150"/>
      <c r="G86" s="151">
        <f>G87+G91+G95</f>
        <v>18402.099999999999</v>
      </c>
      <c r="H86" s="105">
        <f t="shared" ref="H86:I86" si="13">H87</f>
        <v>805</v>
      </c>
      <c r="I86" s="35">
        <f t="shared" si="13"/>
        <v>260</v>
      </c>
    </row>
    <row r="87" spans="1:9" ht="19.5" customHeight="1">
      <c r="A87" s="147" t="s">
        <v>28</v>
      </c>
      <c r="B87" s="169" t="s">
        <v>118</v>
      </c>
      <c r="C87" s="149">
        <v>980</v>
      </c>
      <c r="D87" s="150" t="s">
        <v>18</v>
      </c>
      <c r="E87" s="163" t="s">
        <v>180</v>
      </c>
      <c r="F87" s="150"/>
      <c r="G87" s="151">
        <f>G90</f>
        <v>80</v>
      </c>
      <c r="H87" s="105">
        <f t="shared" ref="H87:I87" si="14">H89+H90</f>
        <v>805</v>
      </c>
      <c r="I87" s="35">
        <f t="shared" si="14"/>
        <v>260</v>
      </c>
    </row>
    <row r="88" spans="1:9" ht="17.25" customHeight="1">
      <c r="A88" s="152"/>
      <c r="B88" s="153" t="s">
        <v>91</v>
      </c>
      <c r="C88" s="145">
        <v>980</v>
      </c>
      <c r="D88" s="154" t="s">
        <v>18</v>
      </c>
      <c r="E88" s="164" t="s">
        <v>180</v>
      </c>
      <c r="F88" s="154" t="s">
        <v>92</v>
      </c>
      <c r="G88" s="155">
        <f>G90</f>
        <v>80</v>
      </c>
      <c r="H88" s="105"/>
      <c r="I88" s="35"/>
    </row>
    <row r="89" spans="1:9" s="70" customFormat="1" ht="19.5" customHeight="1">
      <c r="A89" s="152"/>
      <c r="B89" s="153" t="s">
        <v>109</v>
      </c>
      <c r="C89" s="145">
        <v>980</v>
      </c>
      <c r="D89" s="154" t="s">
        <v>18</v>
      </c>
      <c r="E89" s="164" t="s">
        <v>180</v>
      </c>
      <c r="F89" s="154" t="s">
        <v>108</v>
      </c>
      <c r="G89" s="155">
        <f>G90</f>
        <v>80</v>
      </c>
      <c r="H89" s="111">
        <v>790</v>
      </c>
      <c r="I89" s="68">
        <f>300-40</f>
        <v>260</v>
      </c>
    </row>
    <row r="90" spans="1:9">
      <c r="A90" s="152"/>
      <c r="B90" s="162" t="s">
        <v>224</v>
      </c>
      <c r="C90" s="145">
        <v>980</v>
      </c>
      <c r="D90" s="154" t="s">
        <v>18</v>
      </c>
      <c r="E90" s="164" t="s">
        <v>180</v>
      </c>
      <c r="F90" s="154" t="s">
        <v>133</v>
      </c>
      <c r="G90" s="155">
        <v>80</v>
      </c>
      <c r="H90" s="110">
        <v>15</v>
      </c>
      <c r="I90" s="16">
        <v>0</v>
      </c>
    </row>
    <row r="91" spans="1:9" ht="113.25" customHeight="1">
      <c r="A91" s="147" t="s">
        <v>234</v>
      </c>
      <c r="B91" s="170" t="s">
        <v>269</v>
      </c>
      <c r="C91" s="149">
        <v>980</v>
      </c>
      <c r="D91" s="150" t="s">
        <v>18</v>
      </c>
      <c r="E91" s="163" t="s">
        <v>235</v>
      </c>
      <c r="F91" s="150"/>
      <c r="G91" s="151">
        <f>G94</f>
        <v>100</v>
      </c>
      <c r="H91" s="105" t="e">
        <f t="shared" ref="H91:I92" si="15">H92</f>
        <v>#REF!</v>
      </c>
      <c r="I91" s="35" t="e">
        <f t="shared" si="15"/>
        <v>#REF!</v>
      </c>
    </row>
    <row r="92" spans="1:9" ht="18" customHeight="1">
      <c r="A92" s="152"/>
      <c r="B92" s="153" t="s">
        <v>91</v>
      </c>
      <c r="C92" s="145">
        <v>980</v>
      </c>
      <c r="D92" s="154" t="s">
        <v>18</v>
      </c>
      <c r="E92" s="164" t="s">
        <v>235</v>
      </c>
      <c r="F92" s="154" t="s">
        <v>92</v>
      </c>
      <c r="G92" s="155">
        <f>G94</f>
        <v>100</v>
      </c>
      <c r="H92" s="105" t="e">
        <f t="shared" si="15"/>
        <v>#REF!</v>
      </c>
      <c r="I92" s="35" t="e">
        <f t="shared" si="15"/>
        <v>#REF!</v>
      </c>
    </row>
    <row r="93" spans="1:9" ht="17.25" customHeight="1">
      <c r="A93" s="152"/>
      <c r="B93" s="153" t="s">
        <v>109</v>
      </c>
      <c r="C93" s="145">
        <v>980</v>
      </c>
      <c r="D93" s="154" t="s">
        <v>18</v>
      </c>
      <c r="E93" s="164" t="s">
        <v>235</v>
      </c>
      <c r="F93" s="154" t="s">
        <v>108</v>
      </c>
      <c r="G93" s="155">
        <f>G94</f>
        <v>100</v>
      </c>
      <c r="H93" s="105" t="e">
        <f>H94+#REF!</f>
        <v>#REF!</v>
      </c>
      <c r="I93" s="35" t="e">
        <f>I94+#REF!</f>
        <v>#REF!</v>
      </c>
    </row>
    <row r="94" spans="1:9">
      <c r="A94" s="152"/>
      <c r="B94" s="162" t="s">
        <v>224</v>
      </c>
      <c r="C94" s="145">
        <v>980</v>
      </c>
      <c r="D94" s="154" t="s">
        <v>18</v>
      </c>
      <c r="E94" s="164" t="s">
        <v>235</v>
      </c>
      <c r="F94" s="154" t="s">
        <v>133</v>
      </c>
      <c r="G94" s="155">
        <v>100</v>
      </c>
      <c r="H94" s="112">
        <v>545.1</v>
      </c>
      <c r="I94" s="47">
        <v>155</v>
      </c>
    </row>
    <row r="95" spans="1:9" s="9" customFormat="1" ht="18" customHeight="1">
      <c r="A95" s="171" t="s">
        <v>243</v>
      </c>
      <c r="B95" s="172" t="s">
        <v>127</v>
      </c>
      <c r="C95" s="173">
        <v>980</v>
      </c>
      <c r="D95" s="174" t="s">
        <v>18</v>
      </c>
      <c r="E95" s="163" t="s">
        <v>213</v>
      </c>
      <c r="F95" s="174"/>
      <c r="G95" s="175">
        <f>G98</f>
        <v>18222.099999999999</v>
      </c>
      <c r="H95" s="106">
        <f t="shared" ref="H95:I97" si="16">H96</f>
        <v>142</v>
      </c>
      <c r="I95" s="50">
        <f t="shared" si="16"/>
        <v>65</v>
      </c>
    </row>
    <row r="96" spans="1:9" s="5" customFormat="1" ht="31.5">
      <c r="A96" s="176"/>
      <c r="B96" s="177" t="s">
        <v>99</v>
      </c>
      <c r="C96" s="178">
        <v>980</v>
      </c>
      <c r="D96" s="179" t="s">
        <v>18</v>
      </c>
      <c r="E96" s="164" t="s">
        <v>213</v>
      </c>
      <c r="F96" s="179" t="s">
        <v>100</v>
      </c>
      <c r="G96" s="180">
        <f>G98</f>
        <v>18222.099999999999</v>
      </c>
      <c r="H96" s="106">
        <f t="shared" si="16"/>
        <v>142</v>
      </c>
      <c r="I96" s="50">
        <f t="shared" si="16"/>
        <v>65</v>
      </c>
    </row>
    <row r="97" spans="1:9" s="5" customFormat="1">
      <c r="A97" s="176"/>
      <c r="B97" s="177" t="s">
        <v>116</v>
      </c>
      <c r="C97" s="178">
        <v>980</v>
      </c>
      <c r="D97" s="179" t="s">
        <v>18</v>
      </c>
      <c r="E97" s="164" t="s">
        <v>213</v>
      </c>
      <c r="F97" s="179" t="s">
        <v>115</v>
      </c>
      <c r="G97" s="180">
        <f>G98</f>
        <v>18222.099999999999</v>
      </c>
      <c r="H97" s="106">
        <f t="shared" si="16"/>
        <v>142</v>
      </c>
      <c r="I97" s="50">
        <f t="shared" si="16"/>
        <v>65</v>
      </c>
    </row>
    <row r="98" spans="1:9" s="74" customFormat="1" ht="47.25">
      <c r="A98" s="176"/>
      <c r="B98" s="177" t="s">
        <v>140</v>
      </c>
      <c r="C98" s="178">
        <v>980</v>
      </c>
      <c r="D98" s="179" t="s">
        <v>18</v>
      </c>
      <c r="E98" s="164" t="s">
        <v>213</v>
      </c>
      <c r="F98" s="179" t="s">
        <v>141</v>
      </c>
      <c r="G98" s="180">
        <v>18222.099999999999</v>
      </c>
      <c r="H98" s="111">
        <f>140+2</f>
        <v>142</v>
      </c>
      <c r="I98" s="68">
        <v>65</v>
      </c>
    </row>
    <row r="99" spans="1:9" s="5" customFormat="1" ht="15.75" customHeight="1">
      <c r="A99" s="147" t="s">
        <v>29</v>
      </c>
      <c r="B99" s="148" t="s">
        <v>30</v>
      </c>
      <c r="C99" s="149">
        <v>980</v>
      </c>
      <c r="D99" s="150" t="s">
        <v>31</v>
      </c>
      <c r="E99" s="150"/>
      <c r="F99" s="150"/>
      <c r="G99" s="151">
        <f>G100+G106+G110</f>
        <v>190</v>
      </c>
      <c r="H99" s="113" t="e">
        <f t="shared" ref="H99:I99" si="17">H100</f>
        <v>#REF!</v>
      </c>
      <c r="I99" s="45" t="e">
        <f t="shared" si="17"/>
        <v>#REF!</v>
      </c>
    </row>
    <row r="100" spans="1:9" s="5" customFormat="1" ht="31.5">
      <c r="A100" s="147" t="s">
        <v>32</v>
      </c>
      <c r="B100" s="148" t="s">
        <v>242</v>
      </c>
      <c r="C100" s="149">
        <v>980</v>
      </c>
      <c r="D100" s="150" t="s">
        <v>33</v>
      </c>
      <c r="E100" s="150"/>
      <c r="F100" s="150"/>
      <c r="G100" s="151">
        <f>G101</f>
        <v>180</v>
      </c>
      <c r="H100" s="114" t="e">
        <f>#REF!</f>
        <v>#REF!</v>
      </c>
      <c r="I100" s="46" t="e">
        <f>#REF!</f>
        <v>#REF!</v>
      </c>
    </row>
    <row r="101" spans="1:9" s="72" customFormat="1" ht="131.25" customHeight="1">
      <c r="A101" s="147" t="s">
        <v>34</v>
      </c>
      <c r="B101" s="181" t="s">
        <v>241</v>
      </c>
      <c r="C101" s="149">
        <v>980</v>
      </c>
      <c r="D101" s="150" t="s">
        <v>33</v>
      </c>
      <c r="E101" s="163" t="s">
        <v>181</v>
      </c>
      <c r="F101" s="150"/>
      <c r="G101" s="151">
        <f>G104</f>
        <v>180</v>
      </c>
      <c r="H101" s="111">
        <f>191+84</f>
        <v>275</v>
      </c>
      <c r="I101" s="68">
        <v>59</v>
      </c>
    </row>
    <row r="102" spans="1:9" s="8" customFormat="1" ht="17.25" customHeight="1">
      <c r="A102" s="152"/>
      <c r="B102" s="153" t="s">
        <v>91</v>
      </c>
      <c r="C102" s="145">
        <v>980</v>
      </c>
      <c r="D102" s="154" t="s">
        <v>33</v>
      </c>
      <c r="E102" s="164" t="s">
        <v>181</v>
      </c>
      <c r="F102" s="154" t="s">
        <v>92</v>
      </c>
      <c r="G102" s="155">
        <f>G104</f>
        <v>180</v>
      </c>
      <c r="H102" s="96" t="e">
        <f t="shared" ref="H102:I102" si="18">H103</f>
        <v>#REF!</v>
      </c>
      <c r="I102" s="25" t="e">
        <f t="shared" si="18"/>
        <v>#REF!</v>
      </c>
    </row>
    <row r="103" spans="1:9" s="8" customFormat="1" ht="20.25" customHeight="1">
      <c r="A103" s="152"/>
      <c r="B103" s="153" t="s">
        <v>109</v>
      </c>
      <c r="C103" s="145">
        <v>980</v>
      </c>
      <c r="D103" s="154" t="s">
        <v>33</v>
      </c>
      <c r="E103" s="164" t="s">
        <v>181</v>
      </c>
      <c r="F103" s="154" t="s">
        <v>108</v>
      </c>
      <c r="G103" s="155">
        <f>G104</f>
        <v>180</v>
      </c>
      <c r="H103" s="97" t="e">
        <f>H104+H110+H117</f>
        <v>#REF!</v>
      </c>
      <c r="I103" s="32" t="e">
        <f>I104+I110+I117</f>
        <v>#REF!</v>
      </c>
    </row>
    <row r="104" spans="1:9" s="8" customFormat="1">
      <c r="A104" s="152"/>
      <c r="B104" s="153" t="s">
        <v>224</v>
      </c>
      <c r="C104" s="145">
        <v>980</v>
      </c>
      <c r="D104" s="154" t="s">
        <v>33</v>
      </c>
      <c r="E104" s="164" t="s">
        <v>181</v>
      </c>
      <c r="F104" s="154" t="s">
        <v>133</v>
      </c>
      <c r="G104" s="155">
        <v>180</v>
      </c>
      <c r="H104" s="107" t="e">
        <f>H106</f>
        <v>#REF!</v>
      </c>
      <c r="I104" s="34" t="e">
        <f>I106</f>
        <v>#REF!</v>
      </c>
    </row>
    <row r="105" spans="1:9" s="8" customFormat="1" ht="31.5">
      <c r="A105" s="147" t="s">
        <v>214</v>
      </c>
      <c r="B105" s="182" t="s">
        <v>225</v>
      </c>
      <c r="C105" s="149">
        <v>980</v>
      </c>
      <c r="D105" s="150" t="s">
        <v>219</v>
      </c>
      <c r="E105" s="164"/>
      <c r="F105" s="154"/>
      <c r="G105" s="151">
        <f>G106+G110</f>
        <v>10</v>
      </c>
      <c r="H105" s="107"/>
      <c r="I105" s="34"/>
    </row>
    <row r="106" spans="1:9" ht="35.25" customHeight="1">
      <c r="A106" s="167" t="s">
        <v>215</v>
      </c>
      <c r="B106" s="183" t="s">
        <v>223</v>
      </c>
      <c r="C106" s="149">
        <v>980</v>
      </c>
      <c r="D106" s="150" t="s">
        <v>219</v>
      </c>
      <c r="E106" s="163" t="s">
        <v>222</v>
      </c>
      <c r="F106" s="150"/>
      <c r="G106" s="151">
        <f>G107</f>
        <v>5</v>
      </c>
      <c r="H106" s="105" t="e">
        <f t="shared" ref="H106:I107" si="19">H107</f>
        <v>#REF!</v>
      </c>
      <c r="I106" s="35" t="e">
        <f t="shared" si="19"/>
        <v>#REF!</v>
      </c>
    </row>
    <row r="107" spans="1:9" ht="19.5" customHeight="1">
      <c r="A107" s="168"/>
      <c r="B107" s="153" t="s">
        <v>91</v>
      </c>
      <c r="C107" s="145">
        <v>980</v>
      </c>
      <c r="D107" s="154" t="s">
        <v>219</v>
      </c>
      <c r="E107" s="164" t="s">
        <v>222</v>
      </c>
      <c r="F107" s="154" t="s">
        <v>92</v>
      </c>
      <c r="G107" s="180">
        <f>G108</f>
        <v>5</v>
      </c>
      <c r="H107" s="105" t="e">
        <f t="shared" si="19"/>
        <v>#REF!</v>
      </c>
      <c r="I107" s="35" t="e">
        <f t="shared" si="19"/>
        <v>#REF!</v>
      </c>
    </row>
    <row r="108" spans="1:9" s="8" customFormat="1" ht="16.5" customHeight="1">
      <c r="A108" s="152"/>
      <c r="B108" s="165" t="s">
        <v>109</v>
      </c>
      <c r="C108" s="145">
        <v>980</v>
      </c>
      <c r="D108" s="154" t="s">
        <v>219</v>
      </c>
      <c r="E108" s="164" t="s">
        <v>222</v>
      </c>
      <c r="F108" s="154" t="s">
        <v>108</v>
      </c>
      <c r="G108" s="180">
        <f>G109</f>
        <v>5</v>
      </c>
      <c r="H108" s="115" t="e">
        <f>H109+#REF!</f>
        <v>#REF!</v>
      </c>
      <c r="I108" s="51" t="e">
        <f>I109+#REF!</f>
        <v>#REF!</v>
      </c>
    </row>
    <row r="109" spans="1:9" s="72" customFormat="1">
      <c r="A109" s="152"/>
      <c r="B109" s="153" t="s">
        <v>224</v>
      </c>
      <c r="C109" s="145">
        <v>980</v>
      </c>
      <c r="D109" s="154" t="s">
        <v>219</v>
      </c>
      <c r="E109" s="164" t="s">
        <v>222</v>
      </c>
      <c r="F109" s="154" t="s">
        <v>133</v>
      </c>
      <c r="G109" s="180">
        <v>5</v>
      </c>
      <c r="H109" s="92">
        <f>10765.1+538</f>
        <v>11303.1</v>
      </c>
      <c r="I109" s="71">
        <v>1940</v>
      </c>
    </row>
    <row r="110" spans="1:9" s="8" customFormat="1" ht="31.5">
      <c r="A110" s="167" t="s">
        <v>226</v>
      </c>
      <c r="B110" s="183" t="s">
        <v>230</v>
      </c>
      <c r="C110" s="149">
        <v>980</v>
      </c>
      <c r="D110" s="150" t="s">
        <v>219</v>
      </c>
      <c r="E110" s="163" t="s">
        <v>195</v>
      </c>
      <c r="F110" s="150"/>
      <c r="G110" s="151">
        <f>G111</f>
        <v>5</v>
      </c>
      <c r="H110" s="107">
        <f t="shared" ref="H110:I112" si="20">H111</f>
        <v>1969.2</v>
      </c>
      <c r="I110" s="34">
        <f t="shared" si="20"/>
        <v>200.79999999999998</v>
      </c>
    </row>
    <row r="111" spans="1:9" ht="15.75" customHeight="1">
      <c r="A111" s="168"/>
      <c r="B111" s="153" t="s">
        <v>91</v>
      </c>
      <c r="C111" s="145">
        <v>980</v>
      </c>
      <c r="D111" s="154" t="s">
        <v>219</v>
      </c>
      <c r="E111" s="164" t="s">
        <v>195</v>
      </c>
      <c r="F111" s="154" t="s">
        <v>92</v>
      </c>
      <c r="G111" s="180">
        <f>G112</f>
        <v>5</v>
      </c>
      <c r="H111" s="105">
        <f t="shared" si="20"/>
        <v>1969.2</v>
      </c>
      <c r="I111" s="35">
        <f t="shared" si="20"/>
        <v>200.79999999999998</v>
      </c>
    </row>
    <row r="112" spans="1:9" ht="21" customHeight="1">
      <c r="A112" s="152"/>
      <c r="B112" s="165" t="s">
        <v>109</v>
      </c>
      <c r="C112" s="145">
        <v>980</v>
      </c>
      <c r="D112" s="154" t="s">
        <v>219</v>
      </c>
      <c r="E112" s="164" t="s">
        <v>195</v>
      </c>
      <c r="F112" s="154" t="s">
        <v>108</v>
      </c>
      <c r="G112" s="180">
        <f>G113</f>
        <v>5</v>
      </c>
      <c r="H112" s="105">
        <f t="shared" si="20"/>
        <v>1969.2</v>
      </c>
      <c r="I112" s="35">
        <f t="shared" si="20"/>
        <v>200.79999999999998</v>
      </c>
    </row>
    <row r="113" spans="1:9">
      <c r="A113" s="152"/>
      <c r="B113" s="153" t="s">
        <v>224</v>
      </c>
      <c r="C113" s="145">
        <v>980</v>
      </c>
      <c r="D113" s="154" t="s">
        <v>219</v>
      </c>
      <c r="E113" s="164" t="s">
        <v>195</v>
      </c>
      <c r="F113" s="154" t="s">
        <v>133</v>
      </c>
      <c r="G113" s="180">
        <v>5</v>
      </c>
      <c r="H113" s="105">
        <f>H114+H116</f>
        <v>1969.2</v>
      </c>
      <c r="I113" s="35">
        <f>I114+I116</f>
        <v>200.79999999999998</v>
      </c>
    </row>
    <row r="114" spans="1:9">
      <c r="A114" s="147" t="s">
        <v>35</v>
      </c>
      <c r="B114" s="148" t="s">
        <v>165</v>
      </c>
      <c r="C114" s="149">
        <v>980</v>
      </c>
      <c r="D114" s="150" t="s">
        <v>167</v>
      </c>
      <c r="E114" s="150"/>
      <c r="F114" s="150"/>
      <c r="G114" s="151">
        <f>G115</f>
        <v>1359.9</v>
      </c>
      <c r="H114" s="105">
        <v>469.3</v>
      </c>
      <c r="I114" s="35">
        <f>270-99.3</f>
        <v>170.7</v>
      </c>
    </row>
    <row r="115" spans="1:9">
      <c r="A115" s="147" t="s">
        <v>37</v>
      </c>
      <c r="B115" s="148" t="s">
        <v>169</v>
      </c>
      <c r="C115" s="149">
        <v>980</v>
      </c>
      <c r="D115" s="150" t="s">
        <v>168</v>
      </c>
      <c r="E115" s="150"/>
      <c r="F115" s="150"/>
      <c r="G115" s="151">
        <f>G116+G120+G124</f>
        <v>1359.9</v>
      </c>
      <c r="H115" s="105"/>
      <c r="I115" s="35"/>
    </row>
    <row r="116" spans="1:9" ht="33" customHeight="1">
      <c r="A116" s="147" t="s">
        <v>139</v>
      </c>
      <c r="B116" s="183" t="s">
        <v>166</v>
      </c>
      <c r="C116" s="149">
        <v>980</v>
      </c>
      <c r="D116" s="150" t="s">
        <v>168</v>
      </c>
      <c r="E116" s="163" t="s">
        <v>182</v>
      </c>
      <c r="F116" s="150"/>
      <c r="G116" s="151">
        <f>G119</f>
        <v>5</v>
      </c>
      <c r="H116" s="105">
        <v>1499.9</v>
      </c>
      <c r="I116" s="35">
        <f>180-149.9</f>
        <v>30.099999999999994</v>
      </c>
    </row>
    <row r="117" spans="1:9" ht="20.25" customHeight="1">
      <c r="A117" s="152"/>
      <c r="B117" s="153" t="s">
        <v>91</v>
      </c>
      <c r="C117" s="145">
        <v>980</v>
      </c>
      <c r="D117" s="154" t="s">
        <v>168</v>
      </c>
      <c r="E117" s="164" t="s">
        <v>182</v>
      </c>
      <c r="F117" s="154" t="s">
        <v>92</v>
      </c>
      <c r="G117" s="155">
        <f>G119</f>
        <v>5</v>
      </c>
      <c r="H117" s="107">
        <f t="shared" ref="H117:I119" si="21">H118</f>
        <v>16140</v>
      </c>
      <c r="I117" s="34">
        <f t="shared" si="21"/>
        <v>3520</v>
      </c>
    </row>
    <row r="118" spans="1:9" ht="17.25" customHeight="1">
      <c r="A118" s="152"/>
      <c r="B118" s="153" t="s">
        <v>109</v>
      </c>
      <c r="C118" s="145">
        <v>980</v>
      </c>
      <c r="D118" s="154" t="s">
        <v>168</v>
      </c>
      <c r="E118" s="164" t="s">
        <v>182</v>
      </c>
      <c r="F118" s="154" t="s">
        <v>108</v>
      </c>
      <c r="G118" s="155">
        <f>G119</f>
        <v>5</v>
      </c>
      <c r="H118" s="105">
        <f t="shared" si="21"/>
        <v>16140</v>
      </c>
      <c r="I118" s="35">
        <f t="shared" si="21"/>
        <v>3520</v>
      </c>
    </row>
    <row r="119" spans="1:9">
      <c r="A119" s="152"/>
      <c r="B119" s="153" t="s">
        <v>224</v>
      </c>
      <c r="C119" s="145">
        <v>980</v>
      </c>
      <c r="D119" s="154" t="s">
        <v>168</v>
      </c>
      <c r="E119" s="164" t="s">
        <v>182</v>
      </c>
      <c r="F119" s="154" t="s">
        <v>133</v>
      </c>
      <c r="G119" s="155">
        <v>5</v>
      </c>
      <c r="H119" s="105">
        <f t="shared" si="21"/>
        <v>16140</v>
      </c>
      <c r="I119" s="35">
        <f t="shared" si="21"/>
        <v>3520</v>
      </c>
    </row>
    <row r="120" spans="1:9" ht="36" customHeight="1">
      <c r="A120" s="147" t="s">
        <v>244</v>
      </c>
      <c r="B120" s="172" t="s">
        <v>245</v>
      </c>
      <c r="C120" s="173">
        <v>980</v>
      </c>
      <c r="D120" s="174" t="s">
        <v>211</v>
      </c>
      <c r="E120" s="163" t="s">
        <v>212</v>
      </c>
      <c r="F120" s="174"/>
      <c r="G120" s="175">
        <f>G123</f>
        <v>1265.9000000000001</v>
      </c>
      <c r="H120" s="105">
        <f>H121</f>
        <v>16140</v>
      </c>
      <c r="I120" s="35">
        <f>I121</f>
        <v>3520</v>
      </c>
    </row>
    <row r="121" spans="1:9" s="70" customFormat="1" ht="31.5">
      <c r="A121" s="152"/>
      <c r="B121" s="177" t="s">
        <v>99</v>
      </c>
      <c r="C121" s="178">
        <v>980</v>
      </c>
      <c r="D121" s="179" t="s">
        <v>211</v>
      </c>
      <c r="E121" s="164" t="s">
        <v>212</v>
      </c>
      <c r="F121" s="179" t="s">
        <v>100</v>
      </c>
      <c r="G121" s="180">
        <f>G123</f>
        <v>1265.9000000000001</v>
      </c>
      <c r="H121" s="92">
        <f>15818+322</f>
        <v>16140</v>
      </c>
      <c r="I121" s="71">
        <f>3990-210-260</f>
        <v>3520</v>
      </c>
    </row>
    <row r="122" spans="1:9">
      <c r="A122" s="152"/>
      <c r="B122" s="177" t="s">
        <v>116</v>
      </c>
      <c r="C122" s="178">
        <v>980</v>
      </c>
      <c r="D122" s="179" t="s">
        <v>211</v>
      </c>
      <c r="E122" s="164" t="s">
        <v>212</v>
      </c>
      <c r="F122" s="179" t="s">
        <v>115</v>
      </c>
      <c r="G122" s="180">
        <f>G123</f>
        <v>1265.9000000000001</v>
      </c>
      <c r="H122" s="105">
        <f t="shared" ref="H122:I123" si="22">H123</f>
        <v>841.5</v>
      </c>
      <c r="I122" s="35">
        <f t="shared" si="22"/>
        <v>280.5</v>
      </c>
    </row>
    <row r="123" spans="1:9" ht="47.25">
      <c r="A123" s="152"/>
      <c r="B123" s="177" t="s">
        <v>140</v>
      </c>
      <c r="C123" s="178">
        <v>980</v>
      </c>
      <c r="D123" s="179" t="s">
        <v>211</v>
      </c>
      <c r="E123" s="164" t="s">
        <v>212</v>
      </c>
      <c r="F123" s="179" t="s">
        <v>141</v>
      </c>
      <c r="G123" s="180">
        <v>1265.9000000000001</v>
      </c>
      <c r="H123" s="105">
        <f t="shared" si="22"/>
        <v>841.5</v>
      </c>
      <c r="I123" s="35">
        <f t="shared" si="22"/>
        <v>280.5</v>
      </c>
    </row>
    <row r="124" spans="1:9" ht="31.5">
      <c r="A124" s="147" t="s">
        <v>246</v>
      </c>
      <c r="B124" s="172" t="s">
        <v>272</v>
      </c>
      <c r="C124" s="173">
        <v>980</v>
      </c>
      <c r="D124" s="174" t="s">
        <v>211</v>
      </c>
      <c r="E124" s="163" t="s">
        <v>247</v>
      </c>
      <c r="F124" s="174"/>
      <c r="G124" s="175">
        <f>G127</f>
        <v>89</v>
      </c>
      <c r="H124" s="110">
        <v>841.5</v>
      </c>
      <c r="I124" s="36">
        <v>280.5</v>
      </c>
    </row>
    <row r="125" spans="1:9" ht="30" customHeight="1">
      <c r="A125" s="152"/>
      <c r="B125" s="177" t="s">
        <v>99</v>
      </c>
      <c r="C125" s="178">
        <v>980</v>
      </c>
      <c r="D125" s="179" t="s">
        <v>211</v>
      </c>
      <c r="E125" s="164" t="s">
        <v>247</v>
      </c>
      <c r="F125" s="179" t="s">
        <v>100</v>
      </c>
      <c r="G125" s="180">
        <f>G127</f>
        <v>89</v>
      </c>
      <c r="H125" s="97" t="e">
        <f>H137+H140+H126</f>
        <v>#REF!</v>
      </c>
      <c r="I125" s="26" t="e">
        <f>I137+I140+I126</f>
        <v>#REF!</v>
      </c>
    </row>
    <row r="126" spans="1:9">
      <c r="A126" s="152"/>
      <c r="B126" s="177" t="s">
        <v>116</v>
      </c>
      <c r="C126" s="178">
        <v>980</v>
      </c>
      <c r="D126" s="179" t="s">
        <v>211</v>
      </c>
      <c r="E126" s="164" t="s">
        <v>247</v>
      </c>
      <c r="F126" s="179" t="s">
        <v>115</v>
      </c>
      <c r="G126" s="180">
        <f>G127</f>
        <v>89</v>
      </c>
      <c r="H126" s="82" t="e">
        <f>H127+H130</f>
        <v>#REF!</v>
      </c>
      <c r="I126" s="18" t="e">
        <f>I127+I130</f>
        <v>#REF!</v>
      </c>
    </row>
    <row r="127" spans="1:9" ht="47.25">
      <c r="A127" s="152"/>
      <c r="B127" s="177" t="s">
        <v>140</v>
      </c>
      <c r="C127" s="178">
        <v>980</v>
      </c>
      <c r="D127" s="179" t="s">
        <v>211</v>
      </c>
      <c r="E127" s="164" t="s">
        <v>247</v>
      </c>
      <c r="F127" s="179" t="s">
        <v>141</v>
      </c>
      <c r="G127" s="180">
        <v>89</v>
      </c>
      <c r="H127" s="83" t="e">
        <f>#REF!</f>
        <v>#REF!</v>
      </c>
      <c r="I127" s="14" t="e">
        <f>#REF!</f>
        <v>#REF!</v>
      </c>
    </row>
    <row r="128" spans="1:9">
      <c r="A128" s="147" t="s">
        <v>40</v>
      </c>
      <c r="B128" s="148" t="s">
        <v>227</v>
      </c>
      <c r="C128" s="149">
        <v>980</v>
      </c>
      <c r="D128" s="150" t="s">
        <v>36</v>
      </c>
      <c r="E128" s="150"/>
      <c r="F128" s="150"/>
      <c r="G128" s="151">
        <f>G129</f>
        <v>127700</v>
      </c>
      <c r="H128" s="116">
        <v>1835</v>
      </c>
      <c r="I128" s="23">
        <v>370</v>
      </c>
    </row>
    <row r="129" spans="1:9">
      <c r="A129" s="147" t="s">
        <v>158</v>
      </c>
      <c r="B129" s="148" t="s">
        <v>38</v>
      </c>
      <c r="C129" s="149">
        <v>980</v>
      </c>
      <c r="D129" s="150" t="s">
        <v>39</v>
      </c>
      <c r="E129" s="150"/>
      <c r="F129" s="150"/>
      <c r="G129" s="151">
        <f>G130</f>
        <v>127700</v>
      </c>
      <c r="H129" s="116">
        <v>552</v>
      </c>
      <c r="I129" s="23">
        <v>113</v>
      </c>
    </row>
    <row r="130" spans="1:9" ht="29.25" customHeight="1">
      <c r="A130" s="147" t="s">
        <v>159</v>
      </c>
      <c r="B130" s="183" t="s">
        <v>120</v>
      </c>
      <c r="C130" s="149">
        <v>980</v>
      </c>
      <c r="D130" s="150" t="s">
        <v>39</v>
      </c>
      <c r="E130" s="163" t="s">
        <v>183</v>
      </c>
      <c r="F130" s="150"/>
      <c r="G130" s="151">
        <f>G133</f>
        <v>127700</v>
      </c>
      <c r="H130" s="83" t="e">
        <f t="shared" ref="H130:I130" si="23">H131</f>
        <v>#REF!</v>
      </c>
      <c r="I130" s="14" t="e">
        <f t="shared" si="23"/>
        <v>#REF!</v>
      </c>
    </row>
    <row r="131" spans="1:9" ht="18" customHeight="1">
      <c r="A131" s="152"/>
      <c r="B131" s="153" t="s">
        <v>91</v>
      </c>
      <c r="C131" s="145">
        <v>980</v>
      </c>
      <c r="D131" s="154" t="s">
        <v>39</v>
      </c>
      <c r="E131" s="164" t="s">
        <v>183</v>
      </c>
      <c r="F131" s="154" t="s">
        <v>92</v>
      </c>
      <c r="G131" s="155">
        <f>G132</f>
        <v>127700</v>
      </c>
      <c r="H131" s="83" t="e">
        <f>#REF!+#REF!</f>
        <v>#REF!</v>
      </c>
      <c r="I131" s="14" t="e">
        <f>#REF!+#REF!</f>
        <v>#REF!</v>
      </c>
    </row>
    <row r="132" spans="1:9" ht="15.75" customHeight="1">
      <c r="A132" s="152"/>
      <c r="B132" s="153" t="s">
        <v>109</v>
      </c>
      <c r="C132" s="145">
        <v>980</v>
      </c>
      <c r="D132" s="154" t="s">
        <v>39</v>
      </c>
      <c r="E132" s="164" t="s">
        <v>183</v>
      </c>
      <c r="F132" s="154" t="s">
        <v>108</v>
      </c>
      <c r="G132" s="155">
        <f>G133</f>
        <v>127700</v>
      </c>
      <c r="H132" s="116">
        <v>10</v>
      </c>
      <c r="I132" s="29">
        <v>0</v>
      </c>
    </row>
    <row r="133" spans="1:9" s="9" customFormat="1">
      <c r="A133" s="152"/>
      <c r="B133" s="153" t="s">
        <v>224</v>
      </c>
      <c r="C133" s="145">
        <v>980</v>
      </c>
      <c r="D133" s="154" t="s">
        <v>39</v>
      </c>
      <c r="E133" s="164" t="s">
        <v>183</v>
      </c>
      <c r="F133" s="154" t="s">
        <v>133</v>
      </c>
      <c r="G133" s="155">
        <v>127700</v>
      </c>
      <c r="H133" s="100">
        <v>0</v>
      </c>
      <c r="I133" s="23">
        <v>9</v>
      </c>
    </row>
    <row r="134" spans="1:9">
      <c r="A134" s="147" t="s">
        <v>46</v>
      </c>
      <c r="B134" s="148" t="s">
        <v>76</v>
      </c>
      <c r="C134" s="149">
        <v>980</v>
      </c>
      <c r="D134" s="150" t="s">
        <v>75</v>
      </c>
      <c r="E134" s="150"/>
      <c r="F134" s="150"/>
      <c r="G134" s="151">
        <f>G135</f>
        <v>416</v>
      </c>
      <c r="H134" s="117">
        <v>70</v>
      </c>
      <c r="I134" s="29">
        <v>0</v>
      </c>
    </row>
    <row r="135" spans="1:9">
      <c r="A135" s="147" t="s">
        <v>48</v>
      </c>
      <c r="B135" s="148" t="s">
        <v>77</v>
      </c>
      <c r="C135" s="149">
        <v>980</v>
      </c>
      <c r="D135" s="150" t="s">
        <v>78</v>
      </c>
      <c r="E135" s="150"/>
      <c r="F135" s="150"/>
      <c r="G135" s="151">
        <f>G136</f>
        <v>416</v>
      </c>
      <c r="H135" s="117">
        <v>62.2</v>
      </c>
      <c r="I135" s="23"/>
    </row>
    <row r="136" spans="1:9" ht="31.5" customHeight="1">
      <c r="A136" s="147" t="s">
        <v>51</v>
      </c>
      <c r="B136" s="183" t="s">
        <v>121</v>
      </c>
      <c r="C136" s="149">
        <v>980</v>
      </c>
      <c r="D136" s="150" t="s">
        <v>78</v>
      </c>
      <c r="E136" s="163" t="s">
        <v>184</v>
      </c>
      <c r="F136" s="150"/>
      <c r="G136" s="151">
        <f>G139</f>
        <v>416</v>
      </c>
      <c r="H136" s="116">
        <v>50.5</v>
      </c>
      <c r="I136" s="29">
        <v>0</v>
      </c>
    </row>
    <row r="137" spans="1:9" ht="18" customHeight="1">
      <c r="A137" s="152"/>
      <c r="B137" s="153" t="s">
        <v>91</v>
      </c>
      <c r="C137" s="145">
        <v>980</v>
      </c>
      <c r="D137" s="154" t="s">
        <v>78</v>
      </c>
      <c r="E137" s="164" t="s">
        <v>184</v>
      </c>
      <c r="F137" s="154" t="s">
        <v>92</v>
      </c>
      <c r="G137" s="155">
        <f>G138</f>
        <v>416</v>
      </c>
      <c r="H137" s="118" t="e">
        <f t="shared" ref="H137:I137" si="24">H138</f>
        <v>#REF!</v>
      </c>
      <c r="I137" s="57" t="e">
        <f t="shared" si="24"/>
        <v>#REF!</v>
      </c>
    </row>
    <row r="138" spans="1:9" ht="16.5" customHeight="1">
      <c r="A138" s="152"/>
      <c r="B138" s="153" t="s">
        <v>109</v>
      </c>
      <c r="C138" s="145">
        <v>980</v>
      </c>
      <c r="D138" s="154" t="s">
        <v>78</v>
      </c>
      <c r="E138" s="164" t="s">
        <v>184</v>
      </c>
      <c r="F138" s="154" t="s">
        <v>108</v>
      </c>
      <c r="G138" s="155">
        <f>G139</f>
        <v>416</v>
      </c>
      <c r="H138" s="83" t="e">
        <f>#REF!</f>
        <v>#REF!</v>
      </c>
      <c r="I138" s="14" t="e">
        <f>#REF!</f>
        <v>#REF!</v>
      </c>
    </row>
    <row r="139" spans="1:9">
      <c r="A139" s="152"/>
      <c r="B139" s="153" t="s">
        <v>224</v>
      </c>
      <c r="C139" s="145">
        <v>980</v>
      </c>
      <c r="D139" s="154" t="s">
        <v>78</v>
      </c>
      <c r="E139" s="164" t="s">
        <v>184</v>
      </c>
      <c r="F139" s="154" t="s">
        <v>133</v>
      </c>
      <c r="G139" s="155">
        <v>416</v>
      </c>
      <c r="H139" s="101">
        <v>6502.7</v>
      </c>
      <c r="I139" s="31">
        <v>2081.9</v>
      </c>
    </row>
    <row r="140" spans="1:9">
      <c r="A140" s="147" t="s">
        <v>52</v>
      </c>
      <c r="B140" s="148" t="s">
        <v>41</v>
      </c>
      <c r="C140" s="149">
        <v>980</v>
      </c>
      <c r="D140" s="150" t="s">
        <v>42</v>
      </c>
      <c r="E140" s="150"/>
      <c r="F140" s="150"/>
      <c r="G140" s="151">
        <f>G141+G146+G155</f>
        <v>7198.3</v>
      </c>
      <c r="H140" s="118" t="e">
        <f t="shared" ref="H140:I142" si="25">H141</f>
        <v>#REF!</v>
      </c>
      <c r="I140" s="57" t="e">
        <f t="shared" si="25"/>
        <v>#REF!</v>
      </c>
    </row>
    <row r="141" spans="1:9" ht="17.25" customHeight="1">
      <c r="A141" s="147" t="s">
        <v>55</v>
      </c>
      <c r="B141" s="148" t="s">
        <v>43</v>
      </c>
      <c r="C141" s="149">
        <v>980</v>
      </c>
      <c r="D141" s="150" t="s">
        <v>44</v>
      </c>
      <c r="E141" s="150"/>
      <c r="F141" s="150"/>
      <c r="G141" s="151">
        <f>G142</f>
        <v>200</v>
      </c>
      <c r="H141" s="83" t="e">
        <f t="shared" si="25"/>
        <v>#REF!</v>
      </c>
      <c r="I141" s="14" t="e">
        <f t="shared" si="25"/>
        <v>#REF!</v>
      </c>
    </row>
    <row r="142" spans="1:9" ht="80.25" customHeight="1">
      <c r="A142" s="147" t="s">
        <v>57</v>
      </c>
      <c r="B142" s="184" t="s">
        <v>148</v>
      </c>
      <c r="C142" s="149">
        <v>980</v>
      </c>
      <c r="D142" s="150" t="s">
        <v>44</v>
      </c>
      <c r="E142" s="163" t="s">
        <v>220</v>
      </c>
      <c r="F142" s="150"/>
      <c r="G142" s="151">
        <f>G145</f>
        <v>200</v>
      </c>
      <c r="H142" s="83" t="e">
        <f t="shared" si="25"/>
        <v>#REF!</v>
      </c>
      <c r="I142" s="14" t="e">
        <f t="shared" si="25"/>
        <v>#REF!</v>
      </c>
    </row>
    <row r="143" spans="1:9" ht="18.75" customHeight="1">
      <c r="A143" s="152"/>
      <c r="B143" s="153" t="s">
        <v>91</v>
      </c>
      <c r="C143" s="145">
        <v>980</v>
      </c>
      <c r="D143" s="154" t="s">
        <v>44</v>
      </c>
      <c r="E143" s="164" t="s">
        <v>220</v>
      </c>
      <c r="F143" s="154" t="s">
        <v>92</v>
      </c>
      <c r="G143" s="155">
        <f>G145</f>
        <v>200</v>
      </c>
      <c r="H143" s="83" t="e">
        <f>#REF!</f>
        <v>#REF!</v>
      </c>
      <c r="I143" s="14" t="e">
        <f>#REF!</f>
        <v>#REF!</v>
      </c>
    </row>
    <row r="144" spans="1:9" ht="18.75" customHeight="1">
      <c r="A144" s="152"/>
      <c r="B144" s="153" t="s">
        <v>109</v>
      </c>
      <c r="C144" s="145">
        <v>980</v>
      </c>
      <c r="D144" s="154" t="s">
        <v>44</v>
      </c>
      <c r="E144" s="164" t="s">
        <v>220</v>
      </c>
      <c r="F144" s="154" t="s">
        <v>108</v>
      </c>
      <c r="G144" s="155">
        <f>G145</f>
        <v>200</v>
      </c>
      <c r="H144" s="97" t="e">
        <f t="shared" ref="H144:I146" si="26">H145</f>
        <v>#REF!</v>
      </c>
      <c r="I144" s="44" t="e">
        <f t="shared" si="26"/>
        <v>#REF!</v>
      </c>
    </row>
    <row r="145" spans="1:31">
      <c r="A145" s="152"/>
      <c r="B145" s="153" t="s">
        <v>224</v>
      </c>
      <c r="C145" s="145">
        <v>980</v>
      </c>
      <c r="D145" s="154" t="s">
        <v>44</v>
      </c>
      <c r="E145" s="164" t="s">
        <v>220</v>
      </c>
      <c r="F145" s="154" t="s">
        <v>133</v>
      </c>
      <c r="G145" s="155">
        <v>200</v>
      </c>
      <c r="H145" s="82" t="e">
        <f t="shared" si="26"/>
        <v>#REF!</v>
      </c>
      <c r="I145" s="18" t="e">
        <f t="shared" si="26"/>
        <v>#REF!</v>
      </c>
    </row>
    <row r="146" spans="1:31">
      <c r="A146" s="147" t="s">
        <v>160</v>
      </c>
      <c r="B146" s="148" t="s">
        <v>218</v>
      </c>
      <c r="C146" s="149">
        <v>980</v>
      </c>
      <c r="D146" s="150" t="s">
        <v>45</v>
      </c>
      <c r="E146" s="150"/>
      <c r="F146" s="150"/>
      <c r="G146" s="151">
        <f>G147+G151</f>
        <v>2900</v>
      </c>
      <c r="H146" s="83" t="e">
        <f t="shared" si="26"/>
        <v>#REF!</v>
      </c>
      <c r="I146" s="14" t="e">
        <f t="shared" si="26"/>
        <v>#REF!</v>
      </c>
    </row>
    <row r="147" spans="1:31" ht="31.5">
      <c r="A147" s="147" t="s">
        <v>161</v>
      </c>
      <c r="B147" s="183" t="s">
        <v>270</v>
      </c>
      <c r="C147" s="149">
        <v>980</v>
      </c>
      <c r="D147" s="150" t="s">
        <v>45</v>
      </c>
      <c r="E147" s="163" t="s">
        <v>185</v>
      </c>
      <c r="F147" s="150"/>
      <c r="G147" s="151">
        <f>G150</f>
        <v>2800</v>
      </c>
      <c r="H147" s="83" t="e">
        <f>#REF!</f>
        <v>#REF!</v>
      </c>
      <c r="I147" s="14" t="e">
        <f>#REF!</f>
        <v>#REF!</v>
      </c>
    </row>
    <row r="148" spans="1:31" ht="17.25" customHeight="1">
      <c r="A148" s="152"/>
      <c r="B148" s="153" t="s">
        <v>91</v>
      </c>
      <c r="C148" s="145">
        <v>980</v>
      </c>
      <c r="D148" s="154" t="s">
        <v>45</v>
      </c>
      <c r="E148" s="164" t="s">
        <v>185</v>
      </c>
      <c r="F148" s="154" t="s">
        <v>92</v>
      </c>
      <c r="G148" s="155">
        <f>G150</f>
        <v>2800</v>
      </c>
      <c r="H148" s="96" t="e">
        <f>H153+H149</f>
        <v>#REF!</v>
      </c>
      <c r="I148" s="43" t="e">
        <f>I153+I149</f>
        <v>#REF!</v>
      </c>
    </row>
    <row r="149" spans="1:31" ht="19.5" customHeight="1">
      <c r="A149" s="152"/>
      <c r="B149" s="165" t="s">
        <v>109</v>
      </c>
      <c r="C149" s="145">
        <v>980</v>
      </c>
      <c r="D149" s="154" t="s">
        <v>45</v>
      </c>
      <c r="E149" s="164" t="s">
        <v>185</v>
      </c>
      <c r="F149" s="154" t="s">
        <v>108</v>
      </c>
      <c r="G149" s="155">
        <f>G150</f>
        <v>2800</v>
      </c>
      <c r="H149" s="97" t="e">
        <f t="shared" ref="H149:I150" si="27">H150</f>
        <v>#REF!</v>
      </c>
      <c r="I149" s="26" t="e">
        <f t="shared" si="27"/>
        <v>#REF!</v>
      </c>
    </row>
    <row r="150" spans="1:31">
      <c r="A150" s="152"/>
      <c r="B150" s="153" t="s">
        <v>224</v>
      </c>
      <c r="C150" s="145">
        <v>980</v>
      </c>
      <c r="D150" s="154" t="s">
        <v>45</v>
      </c>
      <c r="E150" s="164" t="s">
        <v>185</v>
      </c>
      <c r="F150" s="154" t="s">
        <v>133</v>
      </c>
      <c r="G150" s="155">
        <v>2800</v>
      </c>
      <c r="H150" s="82" t="e">
        <f t="shared" si="27"/>
        <v>#REF!</v>
      </c>
      <c r="I150" s="18" t="e">
        <f t="shared" si="27"/>
        <v>#REF!</v>
      </c>
    </row>
    <row r="151" spans="1:31" ht="17.25" customHeight="1">
      <c r="A151" s="147" t="s">
        <v>248</v>
      </c>
      <c r="B151" s="172" t="s">
        <v>249</v>
      </c>
      <c r="C151" s="173">
        <v>980</v>
      </c>
      <c r="D151" s="150" t="s">
        <v>45</v>
      </c>
      <c r="E151" s="163" t="s">
        <v>250</v>
      </c>
      <c r="F151" s="174"/>
      <c r="G151" s="175">
        <f>G154</f>
        <v>100</v>
      </c>
      <c r="H151" s="83" t="e">
        <f>#REF!</f>
        <v>#REF!</v>
      </c>
      <c r="I151" s="14" t="e">
        <f>#REF!</f>
        <v>#REF!</v>
      </c>
    </row>
    <row r="152" spans="1:31" s="1" customFormat="1" ht="31.5">
      <c r="A152" s="152"/>
      <c r="B152" s="177" t="s">
        <v>99</v>
      </c>
      <c r="C152" s="178">
        <v>980</v>
      </c>
      <c r="D152" s="154" t="s">
        <v>45</v>
      </c>
      <c r="E152" s="164" t="s">
        <v>250</v>
      </c>
      <c r="F152" s="179" t="s">
        <v>100</v>
      </c>
      <c r="G152" s="180">
        <f>G154</f>
        <v>100</v>
      </c>
      <c r="H152" s="83">
        <v>905</v>
      </c>
      <c r="I152" s="14">
        <v>505</v>
      </c>
    </row>
    <row r="153" spans="1:31" s="1" customFormat="1">
      <c r="A153" s="152"/>
      <c r="B153" s="177" t="s">
        <v>116</v>
      </c>
      <c r="C153" s="178">
        <v>980</v>
      </c>
      <c r="D153" s="154" t="s">
        <v>45</v>
      </c>
      <c r="E153" s="164" t="s">
        <v>250</v>
      </c>
      <c r="F153" s="179" t="s">
        <v>115</v>
      </c>
      <c r="G153" s="180">
        <f>G154</f>
        <v>100</v>
      </c>
      <c r="H153" s="97" t="e">
        <f t="shared" ref="H153:I154" si="28">H154</f>
        <v>#REF!</v>
      </c>
      <c r="I153" s="32" t="e">
        <f t="shared" si="28"/>
        <v>#REF!</v>
      </c>
    </row>
    <row r="154" spans="1:31" s="1" customFormat="1" ht="47.25">
      <c r="A154" s="152"/>
      <c r="B154" s="177" t="s">
        <v>140</v>
      </c>
      <c r="C154" s="178">
        <v>980</v>
      </c>
      <c r="D154" s="154" t="s">
        <v>45</v>
      </c>
      <c r="E154" s="164" t="s">
        <v>250</v>
      </c>
      <c r="F154" s="179" t="s">
        <v>141</v>
      </c>
      <c r="G154" s="180">
        <v>100</v>
      </c>
      <c r="H154" s="107" t="e">
        <f t="shared" si="28"/>
        <v>#REF!</v>
      </c>
      <c r="I154" s="34" t="e">
        <f t="shared" si="28"/>
        <v>#REF!</v>
      </c>
    </row>
    <row r="155" spans="1:31" s="1" customFormat="1">
      <c r="A155" s="147" t="s">
        <v>162</v>
      </c>
      <c r="B155" s="148" t="s">
        <v>228</v>
      </c>
      <c r="C155" s="149">
        <v>980</v>
      </c>
      <c r="D155" s="150" t="s">
        <v>79</v>
      </c>
      <c r="E155" s="150"/>
      <c r="F155" s="150"/>
      <c r="G155" s="151">
        <f>G156+G160+G164+G168+G172+G176</f>
        <v>4098.3</v>
      </c>
      <c r="H155" s="105" t="e">
        <f>#REF!</f>
        <v>#REF!</v>
      </c>
      <c r="I155" s="35" t="e">
        <f>#REF!</f>
        <v>#REF!</v>
      </c>
    </row>
    <row r="156" spans="1:31" s="1" customFormat="1" ht="33.75" customHeight="1">
      <c r="A156" s="147" t="s">
        <v>163</v>
      </c>
      <c r="B156" s="185" t="s">
        <v>122</v>
      </c>
      <c r="C156" s="149">
        <v>980</v>
      </c>
      <c r="D156" s="150" t="s">
        <v>79</v>
      </c>
      <c r="E156" s="163" t="s">
        <v>186</v>
      </c>
      <c r="F156" s="150"/>
      <c r="G156" s="151">
        <f>G159</f>
        <v>654.79999999999995</v>
      </c>
      <c r="H156" s="119">
        <v>492.5</v>
      </c>
      <c r="I156" s="52">
        <f>157.5-20</f>
        <v>137.5</v>
      </c>
    </row>
    <row r="157" spans="1:31" s="1" customFormat="1" ht="18.75" customHeight="1">
      <c r="A157" s="152"/>
      <c r="B157" s="153" t="s">
        <v>91</v>
      </c>
      <c r="C157" s="145">
        <v>980</v>
      </c>
      <c r="D157" s="154" t="s">
        <v>79</v>
      </c>
      <c r="E157" s="164" t="s">
        <v>186</v>
      </c>
      <c r="F157" s="154" t="s">
        <v>92</v>
      </c>
      <c r="G157" s="155">
        <f>G159</f>
        <v>654.79999999999995</v>
      </c>
      <c r="H157" s="120" t="e">
        <f>H158+#REF!+#REF!</f>
        <v>#REF!</v>
      </c>
      <c r="I157" s="53" t="e">
        <f>I158+#REF!+#REF!</f>
        <v>#REF!</v>
      </c>
    </row>
    <row r="158" spans="1:31" s="1" customFormat="1" ht="18" customHeight="1">
      <c r="A158" s="152"/>
      <c r="B158" s="165" t="s">
        <v>109</v>
      </c>
      <c r="C158" s="145">
        <v>980</v>
      </c>
      <c r="D158" s="154" t="s">
        <v>79</v>
      </c>
      <c r="E158" s="164" t="s">
        <v>186</v>
      </c>
      <c r="F158" s="154" t="s">
        <v>108</v>
      </c>
      <c r="G158" s="155">
        <f>G159</f>
        <v>654.79999999999995</v>
      </c>
      <c r="H158" s="121" t="e">
        <f t="shared" ref="H158:I164" si="29">H159</f>
        <v>#REF!</v>
      </c>
      <c r="I158" s="54" t="e">
        <f t="shared" si="29"/>
        <v>#REF!</v>
      </c>
    </row>
    <row r="159" spans="1:31" s="1" customFormat="1">
      <c r="A159" s="152"/>
      <c r="B159" s="153" t="s">
        <v>224</v>
      </c>
      <c r="C159" s="145">
        <v>980</v>
      </c>
      <c r="D159" s="154" t="s">
        <v>79</v>
      </c>
      <c r="E159" s="164" t="s">
        <v>186</v>
      </c>
      <c r="F159" s="154" t="s">
        <v>133</v>
      </c>
      <c r="G159" s="155">
        <v>654.79999999999995</v>
      </c>
      <c r="H159" s="122" t="e">
        <f>#REF!+H164</f>
        <v>#REF!</v>
      </c>
      <c r="I159" s="55" t="e">
        <f>#REF!+I164</f>
        <v>#REF!</v>
      </c>
    </row>
    <row r="160" spans="1:31" s="1" customFormat="1" ht="48" customHeight="1">
      <c r="A160" s="147" t="s">
        <v>187</v>
      </c>
      <c r="B160" s="183" t="s">
        <v>123</v>
      </c>
      <c r="C160" s="149">
        <v>980</v>
      </c>
      <c r="D160" s="150" t="s">
        <v>79</v>
      </c>
      <c r="E160" s="163" t="s">
        <v>188</v>
      </c>
      <c r="F160" s="154"/>
      <c r="G160" s="151">
        <f>G161</f>
        <v>285</v>
      </c>
      <c r="H160" s="124">
        <f t="shared" si="29"/>
        <v>8251</v>
      </c>
      <c r="I160" s="56">
        <f t="shared" si="29"/>
        <v>3715</v>
      </c>
      <c r="K160" s="126"/>
      <c r="L160" s="126"/>
      <c r="M160" s="126"/>
      <c r="N160" s="126"/>
      <c r="O160" s="126"/>
      <c r="P160" s="126"/>
      <c r="Q160" s="126"/>
      <c r="R160" s="126"/>
      <c r="S160" s="126"/>
      <c r="T160" s="126"/>
      <c r="U160" s="126"/>
      <c r="V160" s="126"/>
      <c r="W160" s="126"/>
      <c r="X160" s="126"/>
      <c r="Y160" s="126"/>
      <c r="Z160" s="126"/>
      <c r="AA160" s="126"/>
      <c r="AB160" s="126"/>
      <c r="AC160" s="126"/>
      <c r="AD160" s="126"/>
      <c r="AE160" s="126"/>
    </row>
    <row r="161" spans="1:31" s="1" customFormat="1" ht="20.25" customHeight="1">
      <c r="A161" s="152"/>
      <c r="B161" s="153" t="s">
        <v>91</v>
      </c>
      <c r="C161" s="145">
        <v>980</v>
      </c>
      <c r="D161" s="154" t="s">
        <v>79</v>
      </c>
      <c r="E161" s="164" t="s">
        <v>188</v>
      </c>
      <c r="F161" s="154" t="s">
        <v>92</v>
      </c>
      <c r="G161" s="155">
        <f>G162</f>
        <v>285</v>
      </c>
      <c r="H161" s="124">
        <f t="shared" si="29"/>
        <v>8251</v>
      </c>
      <c r="I161" s="56">
        <f t="shared" si="29"/>
        <v>3715</v>
      </c>
      <c r="K161" s="126"/>
      <c r="L161" s="126"/>
      <c r="M161" s="126"/>
      <c r="N161" s="126"/>
      <c r="O161" s="126"/>
      <c r="P161" s="126"/>
      <c r="Q161" s="126"/>
      <c r="R161" s="126"/>
      <c r="S161" s="126"/>
      <c r="T161" s="126"/>
      <c r="U161" s="126"/>
      <c r="V161" s="126"/>
      <c r="W161" s="126"/>
      <c r="X161" s="126"/>
      <c r="Y161" s="126"/>
      <c r="Z161" s="126"/>
      <c r="AA161" s="126"/>
      <c r="AB161" s="126"/>
      <c r="AC161" s="126"/>
      <c r="AD161" s="126"/>
      <c r="AE161" s="126"/>
    </row>
    <row r="162" spans="1:31" s="1" customFormat="1" ht="16.5" customHeight="1">
      <c r="A162" s="152"/>
      <c r="B162" s="165" t="s">
        <v>109</v>
      </c>
      <c r="C162" s="145">
        <v>980</v>
      </c>
      <c r="D162" s="154" t="s">
        <v>79</v>
      </c>
      <c r="E162" s="164" t="s">
        <v>188</v>
      </c>
      <c r="F162" s="154" t="s">
        <v>108</v>
      </c>
      <c r="G162" s="155">
        <f>G163</f>
        <v>285</v>
      </c>
      <c r="H162" s="124">
        <f t="shared" si="29"/>
        <v>8251</v>
      </c>
      <c r="I162" s="56">
        <f t="shared" si="29"/>
        <v>3715</v>
      </c>
      <c r="K162" s="126"/>
      <c r="L162" s="126"/>
      <c r="M162" s="126"/>
      <c r="N162" s="126"/>
      <c r="O162" s="126"/>
      <c r="P162" s="126"/>
      <c r="Q162" s="126"/>
      <c r="R162" s="126"/>
      <c r="S162" s="126"/>
      <c r="T162" s="126"/>
      <c r="U162" s="126"/>
      <c r="V162" s="126"/>
      <c r="W162" s="126"/>
      <c r="X162" s="126"/>
      <c r="Y162" s="126"/>
      <c r="Z162" s="126"/>
      <c r="AA162" s="126"/>
      <c r="AB162" s="126"/>
      <c r="AC162" s="126"/>
      <c r="AD162" s="126"/>
      <c r="AE162" s="126"/>
    </row>
    <row r="163" spans="1:31" s="1" customFormat="1">
      <c r="A163" s="152"/>
      <c r="B163" s="153" t="s">
        <v>224</v>
      </c>
      <c r="C163" s="145">
        <v>980</v>
      </c>
      <c r="D163" s="154" t="s">
        <v>79</v>
      </c>
      <c r="E163" s="164" t="s">
        <v>188</v>
      </c>
      <c r="F163" s="154" t="s">
        <v>133</v>
      </c>
      <c r="G163" s="155">
        <v>285</v>
      </c>
      <c r="H163" s="110">
        <v>8251</v>
      </c>
      <c r="I163" s="21">
        <v>3715</v>
      </c>
      <c r="K163" s="126"/>
      <c r="L163" s="126"/>
      <c r="M163" s="126"/>
      <c r="N163" s="126"/>
      <c r="O163" s="126"/>
      <c r="P163" s="126"/>
      <c r="Q163" s="126"/>
      <c r="R163" s="126"/>
      <c r="S163" s="126"/>
      <c r="T163" s="126"/>
      <c r="U163" s="126"/>
      <c r="V163" s="126"/>
      <c r="W163" s="126"/>
      <c r="X163" s="126"/>
      <c r="Y163" s="126"/>
      <c r="Z163" s="126"/>
      <c r="AA163" s="126"/>
      <c r="AB163" s="126"/>
      <c r="AC163" s="126"/>
      <c r="AD163" s="126"/>
      <c r="AE163" s="126"/>
    </row>
    <row r="164" spans="1:31" s="1" customFormat="1" ht="50.25" customHeight="1">
      <c r="A164" s="147" t="s">
        <v>189</v>
      </c>
      <c r="B164" s="183" t="s">
        <v>232</v>
      </c>
      <c r="C164" s="149">
        <v>980</v>
      </c>
      <c r="D164" s="150" t="s">
        <v>79</v>
      </c>
      <c r="E164" s="163" t="s">
        <v>192</v>
      </c>
      <c r="F164" s="150"/>
      <c r="G164" s="151">
        <f>G165</f>
        <v>95</v>
      </c>
      <c r="H164" s="123" t="e">
        <f t="shared" si="29"/>
        <v>#REF!</v>
      </c>
      <c r="I164" s="63" t="e">
        <f t="shared" si="29"/>
        <v>#REF!</v>
      </c>
      <c r="K164" s="126"/>
      <c r="L164" s="126"/>
      <c r="M164" s="126"/>
      <c r="N164" s="126"/>
      <c r="O164" s="126"/>
      <c r="P164" s="126"/>
      <c r="Q164" s="126"/>
      <c r="R164" s="126"/>
      <c r="S164" s="126"/>
      <c r="T164" s="126"/>
      <c r="U164" s="126"/>
      <c r="V164" s="126"/>
      <c r="W164" s="126"/>
      <c r="X164" s="126"/>
      <c r="Y164" s="126"/>
      <c r="Z164" s="126"/>
      <c r="AA164" s="126"/>
      <c r="AB164" s="126"/>
      <c r="AC164" s="126"/>
      <c r="AD164" s="126"/>
      <c r="AE164" s="126"/>
    </row>
    <row r="165" spans="1:31" s="1" customFormat="1" ht="15.75" customHeight="1">
      <c r="A165" s="152"/>
      <c r="B165" s="153" t="s">
        <v>91</v>
      </c>
      <c r="C165" s="145">
        <v>980</v>
      </c>
      <c r="D165" s="154" t="s">
        <v>79</v>
      </c>
      <c r="E165" s="164" t="s">
        <v>192</v>
      </c>
      <c r="F165" s="154" t="s">
        <v>92</v>
      </c>
      <c r="G165" s="155">
        <f>G167</f>
        <v>95</v>
      </c>
      <c r="H165" s="124" t="e">
        <f>#REF!</f>
        <v>#REF!</v>
      </c>
      <c r="I165" s="64" t="e">
        <f>#REF!</f>
        <v>#REF!</v>
      </c>
      <c r="K165" s="126"/>
      <c r="L165" s="126"/>
      <c r="M165" s="126"/>
      <c r="N165" s="126"/>
      <c r="O165" s="126"/>
      <c r="P165" s="126"/>
      <c r="Q165" s="126"/>
      <c r="R165" s="126"/>
      <c r="S165" s="126"/>
      <c r="T165" s="126"/>
      <c r="U165" s="126"/>
      <c r="V165" s="126"/>
      <c r="W165" s="126"/>
      <c r="X165" s="126"/>
      <c r="Y165" s="126"/>
      <c r="Z165" s="126"/>
      <c r="AA165" s="126"/>
      <c r="AB165" s="126"/>
      <c r="AC165" s="126"/>
      <c r="AD165" s="126"/>
      <c r="AE165" s="126"/>
    </row>
    <row r="166" spans="1:31" ht="19.5" customHeight="1">
      <c r="A166" s="152"/>
      <c r="B166" s="165" t="s">
        <v>109</v>
      </c>
      <c r="C166" s="145">
        <v>980</v>
      </c>
      <c r="D166" s="154" t="s">
        <v>79</v>
      </c>
      <c r="E166" s="164" t="s">
        <v>192</v>
      </c>
      <c r="F166" s="154" t="s">
        <v>108</v>
      </c>
      <c r="G166" s="155">
        <f>G167</f>
        <v>95</v>
      </c>
      <c r="H166" s="110">
        <v>882</v>
      </c>
      <c r="I166" s="21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  <c r="AD166" s="67"/>
      <c r="AE166" s="67"/>
    </row>
    <row r="167" spans="1:31" s="1" customFormat="1">
      <c r="A167" s="152"/>
      <c r="B167" s="153" t="s">
        <v>224</v>
      </c>
      <c r="C167" s="145">
        <v>980</v>
      </c>
      <c r="D167" s="154" t="s">
        <v>79</v>
      </c>
      <c r="E167" s="164" t="s">
        <v>192</v>
      </c>
      <c r="F167" s="154" t="s">
        <v>133</v>
      </c>
      <c r="G167" s="155">
        <v>95</v>
      </c>
      <c r="H167" s="122" t="e">
        <f>H168+#REF!</f>
        <v>#REF!</v>
      </c>
      <c r="I167" s="55" t="e">
        <f>I168+#REF!</f>
        <v>#REF!</v>
      </c>
    </row>
    <row r="168" spans="1:31" ht="46.5" customHeight="1">
      <c r="A168" s="167" t="s">
        <v>191</v>
      </c>
      <c r="B168" s="183" t="s">
        <v>124</v>
      </c>
      <c r="C168" s="149">
        <v>980</v>
      </c>
      <c r="D168" s="150" t="s">
        <v>79</v>
      </c>
      <c r="E168" s="163" t="s">
        <v>190</v>
      </c>
      <c r="F168" s="150"/>
      <c r="G168" s="151">
        <f>G169</f>
        <v>288.5</v>
      </c>
      <c r="H168" s="107" t="e">
        <f t="shared" ref="H168:I168" si="30">H169</f>
        <v>#REF!</v>
      </c>
      <c r="I168" s="34" t="e">
        <f t="shared" si="30"/>
        <v>#REF!</v>
      </c>
    </row>
    <row r="169" spans="1:31" s="8" customFormat="1" ht="19.5" customHeight="1">
      <c r="A169" s="168"/>
      <c r="B169" s="153" t="s">
        <v>91</v>
      </c>
      <c r="C169" s="145">
        <v>980</v>
      </c>
      <c r="D169" s="154" t="s">
        <v>79</v>
      </c>
      <c r="E169" s="164" t="s">
        <v>190</v>
      </c>
      <c r="F169" s="154" t="s">
        <v>92</v>
      </c>
      <c r="G169" s="180">
        <f>G170</f>
        <v>288.5</v>
      </c>
      <c r="H169" s="105" t="e">
        <f>#REF!</f>
        <v>#REF!</v>
      </c>
      <c r="I169" s="35" t="e">
        <f>#REF!</f>
        <v>#REF!</v>
      </c>
    </row>
    <row r="170" spans="1:31" ht="18" customHeight="1">
      <c r="A170" s="152"/>
      <c r="B170" s="165" t="s">
        <v>109</v>
      </c>
      <c r="C170" s="145">
        <v>980</v>
      </c>
      <c r="D170" s="154" t="s">
        <v>79</v>
      </c>
      <c r="E170" s="164" t="s">
        <v>190</v>
      </c>
      <c r="F170" s="154" t="s">
        <v>108</v>
      </c>
      <c r="G170" s="180">
        <f>G171</f>
        <v>288.5</v>
      </c>
      <c r="H170" s="105" t="e">
        <f>H171+#REF!</f>
        <v>#REF!</v>
      </c>
      <c r="I170" s="35" t="e">
        <f>I171+#REF!</f>
        <v>#REF!</v>
      </c>
    </row>
    <row r="171" spans="1:31" s="70" customFormat="1">
      <c r="A171" s="152"/>
      <c r="B171" s="153" t="s">
        <v>224</v>
      </c>
      <c r="C171" s="145">
        <v>980</v>
      </c>
      <c r="D171" s="154" t="s">
        <v>79</v>
      </c>
      <c r="E171" s="164" t="s">
        <v>190</v>
      </c>
      <c r="F171" s="154" t="s">
        <v>133</v>
      </c>
      <c r="G171" s="180">
        <v>288.5</v>
      </c>
      <c r="H171" s="111">
        <v>790</v>
      </c>
      <c r="I171" s="68">
        <f>300-40</f>
        <v>260</v>
      </c>
    </row>
    <row r="172" spans="1:31" s="129" customFormat="1" ht="78" customHeight="1">
      <c r="A172" s="167" t="s">
        <v>193</v>
      </c>
      <c r="B172" s="186" t="s">
        <v>256</v>
      </c>
      <c r="C172" s="187">
        <v>980</v>
      </c>
      <c r="D172" s="167" t="s">
        <v>79</v>
      </c>
      <c r="E172" s="201" t="s">
        <v>194</v>
      </c>
      <c r="F172" s="167"/>
      <c r="G172" s="151">
        <f>G173</f>
        <v>2675</v>
      </c>
      <c r="H172" s="130" t="e">
        <f>#REF!</f>
        <v>#REF!</v>
      </c>
      <c r="I172" s="131" t="e">
        <f>#REF!</f>
        <v>#REF!</v>
      </c>
    </row>
    <row r="173" spans="1:31" s="129" customFormat="1">
      <c r="A173" s="168"/>
      <c r="B173" s="153" t="s">
        <v>91</v>
      </c>
      <c r="C173" s="145">
        <v>980</v>
      </c>
      <c r="D173" s="154" t="s">
        <v>79</v>
      </c>
      <c r="E173" s="164" t="s">
        <v>194</v>
      </c>
      <c r="F173" s="154" t="s">
        <v>92</v>
      </c>
      <c r="G173" s="180">
        <f>G174</f>
        <v>2675</v>
      </c>
      <c r="H173" s="130"/>
      <c r="I173" s="131"/>
    </row>
    <row r="174" spans="1:31" s="129" customFormat="1" ht="16.5" customHeight="1">
      <c r="A174" s="152"/>
      <c r="B174" s="165" t="s">
        <v>109</v>
      </c>
      <c r="C174" s="145">
        <v>980</v>
      </c>
      <c r="D174" s="154" t="s">
        <v>79</v>
      </c>
      <c r="E174" s="164" t="s">
        <v>194</v>
      </c>
      <c r="F174" s="154" t="s">
        <v>108</v>
      </c>
      <c r="G174" s="180">
        <f>G175</f>
        <v>2675</v>
      </c>
      <c r="H174" s="132">
        <f t="shared" ref="H174:I180" si="31">H175</f>
        <v>220</v>
      </c>
      <c r="I174" s="133">
        <f t="shared" si="31"/>
        <v>0</v>
      </c>
    </row>
    <row r="175" spans="1:31" s="129" customFormat="1">
      <c r="A175" s="152"/>
      <c r="B175" s="153" t="s">
        <v>224</v>
      </c>
      <c r="C175" s="145">
        <v>980</v>
      </c>
      <c r="D175" s="154" t="s">
        <v>79</v>
      </c>
      <c r="E175" s="164" t="s">
        <v>194</v>
      </c>
      <c r="F175" s="154" t="s">
        <v>133</v>
      </c>
      <c r="G175" s="180">
        <f>2573+102</f>
        <v>2675</v>
      </c>
      <c r="H175" s="134">
        <f>H180</f>
        <v>220</v>
      </c>
      <c r="I175" s="135">
        <f>I180</f>
        <v>0</v>
      </c>
    </row>
    <row r="176" spans="1:31" ht="15.75" customHeight="1">
      <c r="A176" s="147" t="s">
        <v>251</v>
      </c>
      <c r="B176" s="172" t="s">
        <v>273</v>
      </c>
      <c r="C176" s="173">
        <v>980</v>
      </c>
      <c r="D176" s="174" t="s">
        <v>79</v>
      </c>
      <c r="E176" s="163" t="s">
        <v>216</v>
      </c>
      <c r="F176" s="174"/>
      <c r="G176" s="175">
        <f>G179</f>
        <v>100</v>
      </c>
    </row>
    <row r="177" spans="1:31" ht="31.5">
      <c r="A177" s="152"/>
      <c r="B177" s="177" t="s">
        <v>99</v>
      </c>
      <c r="C177" s="178">
        <v>980</v>
      </c>
      <c r="D177" s="179" t="s">
        <v>79</v>
      </c>
      <c r="E177" s="164" t="s">
        <v>216</v>
      </c>
      <c r="F177" s="179" t="s">
        <v>100</v>
      </c>
      <c r="G177" s="180">
        <v>100</v>
      </c>
    </row>
    <row r="178" spans="1:31">
      <c r="A178" s="152"/>
      <c r="B178" s="177" t="s">
        <v>116</v>
      </c>
      <c r="C178" s="178">
        <v>980</v>
      </c>
      <c r="D178" s="179" t="s">
        <v>79</v>
      </c>
      <c r="E178" s="164" t="s">
        <v>216</v>
      </c>
      <c r="F178" s="179" t="s">
        <v>115</v>
      </c>
      <c r="G178" s="180">
        <v>100</v>
      </c>
    </row>
    <row r="179" spans="1:31" ht="47.25">
      <c r="A179" s="152"/>
      <c r="B179" s="177" t="s">
        <v>140</v>
      </c>
      <c r="C179" s="178">
        <v>980</v>
      </c>
      <c r="D179" s="179" t="s">
        <v>79</v>
      </c>
      <c r="E179" s="164" t="s">
        <v>216</v>
      </c>
      <c r="F179" s="179" t="s">
        <v>141</v>
      </c>
      <c r="G179" s="180">
        <v>100</v>
      </c>
    </row>
    <row r="180" spans="1:31" s="129" customFormat="1">
      <c r="A180" s="147" t="s">
        <v>61</v>
      </c>
      <c r="B180" s="148" t="s">
        <v>229</v>
      </c>
      <c r="C180" s="149">
        <v>980</v>
      </c>
      <c r="D180" s="150" t="s">
        <v>47</v>
      </c>
      <c r="E180" s="150"/>
      <c r="F180" s="150"/>
      <c r="G180" s="151">
        <f>G181</f>
        <v>33650</v>
      </c>
      <c r="H180" s="134">
        <f t="shared" si="31"/>
        <v>220</v>
      </c>
      <c r="I180" s="135">
        <f t="shared" si="31"/>
        <v>0</v>
      </c>
    </row>
    <row r="181" spans="1:31" s="129" customFormat="1">
      <c r="A181" s="147" t="s">
        <v>63</v>
      </c>
      <c r="B181" s="148" t="s">
        <v>49</v>
      </c>
      <c r="C181" s="149">
        <v>980</v>
      </c>
      <c r="D181" s="150" t="s">
        <v>50</v>
      </c>
      <c r="E181" s="150"/>
      <c r="F181" s="150"/>
      <c r="G181" s="151">
        <f>G182+G186+G190+G194</f>
        <v>33650</v>
      </c>
      <c r="H181" s="136">
        <v>220</v>
      </c>
      <c r="I181" s="137">
        <v>0</v>
      </c>
    </row>
    <row r="182" spans="1:31" s="129" customFormat="1" ht="33" customHeight="1">
      <c r="A182" s="147" t="s">
        <v>66</v>
      </c>
      <c r="B182" s="183" t="s">
        <v>125</v>
      </c>
      <c r="C182" s="149">
        <v>980</v>
      </c>
      <c r="D182" s="150" t="s">
        <v>50</v>
      </c>
      <c r="E182" s="163" t="s">
        <v>196</v>
      </c>
      <c r="F182" s="150"/>
      <c r="G182" s="151">
        <f>G185</f>
        <v>14808</v>
      </c>
      <c r="H182" s="138" t="e">
        <f t="shared" ref="H182:I186" si="32">H183</f>
        <v>#REF!</v>
      </c>
      <c r="I182" s="138" t="e">
        <f t="shared" si="32"/>
        <v>#REF!</v>
      </c>
    </row>
    <row r="183" spans="1:31" s="129" customFormat="1" ht="16.5" customHeight="1">
      <c r="A183" s="152"/>
      <c r="B183" s="153" t="s">
        <v>91</v>
      </c>
      <c r="C183" s="145">
        <v>980</v>
      </c>
      <c r="D183" s="154" t="s">
        <v>50</v>
      </c>
      <c r="E183" s="164" t="s">
        <v>196</v>
      </c>
      <c r="F183" s="154" t="s">
        <v>92</v>
      </c>
      <c r="G183" s="155">
        <f>G185</f>
        <v>14808</v>
      </c>
      <c r="H183" s="139" t="e">
        <f>#REF!</f>
        <v>#REF!</v>
      </c>
      <c r="I183" s="139" t="e">
        <f>#REF!</f>
        <v>#REF!</v>
      </c>
    </row>
    <row r="184" spans="1:31" s="129" customFormat="1" ht="16.5" customHeight="1">
      <c r="A184" s="152"/>
      <c r="B184" s="165" t="s">
        <v>109</v>
      </c>
      <c r="C184" s="145">
        <v>980</v>
      </c>
      <c r="D184" s="154" t="s">
        <v>50</v>
      </c>
      <c r="E184" s="164" t="s">
        <v>196</v>
      </c>
      <c r="F184" s="154" t="s">
        <v>108</v>
      </c>
      <c r="G184" s="155">
        <f>G185</f>
        <v>14808</v>
      </c>
      <c r="H184" s="134">
        <f t="shared" si="32"/>
        <v>840</v>
      </c>
      <c r="I184" s="134">
        <f t="shared" si="32"/>
        <v>583</v>
      </c>
    </row>
    <row r="185" spans="1:31" s="129" customFormat="1">
      <c r="A185" s="152"/>
      <c r="B185" s="153" t="s">
        <v>224</v>
      </c>
      <c r="C185" s="145">
        <v>980</v>
      </c>
      <c r="D185" s="154" t="s">
        <v>50</v>
      </c>
      <c r="E185" s="164" t="s">
        <v>196</v>
      </c>
      <c r="F185" s="154" t="s">
        <v>133</v>
      </c>
      <c r="G185" s="180">
        <v>14808</v>
      </c>
      <c r="H185" s="134">
        <f t="shared" si="32"/>
        <v>840</v>
      </c>
      <c r="I185" s="134">
        <f t="shared" si="32"/>
        <v>583</v>
      </c>
    </row>
    <row r="186" spans="1:31" s="129" customFormat="1" ht="32.25" customHeight="1">
      <c r="A186" s="147" t="s">
        <v>197</v>
      </c>
      <c r="B186" s="183" t="s">
        <v>233</v>
      </c>
      <c r="C186" s="149">
        <v>980</v>
      </c>
      <c r="D186" s="150" t="s">
        <v>50</v>
      </c>
      <c r="E186" s="163" t="s">
        <v>198</v>
      </c>
      <c r="F186" s="150"/>
      <c r="G186" s="151">
        <f>G189</f>
        <v>940</v>
      </c>
      <c r="H186" s="134">
        <f t="shared" si="32"/>
        <v>840</v>
      </c>
      <c r="I186" s="134">
        <f t="shared" si="32"/>
        <v>583</v>
      </c>
    </row>
    <row r="187" spans="1:31" s="129" customFormat="1" ht="17.25" customHeight="1">
      <c r="A187" s="152"/>
      <c r="B187" s="153" t="s">
        <v>91</v>
      </c>
      <c r="C187" s="145">
        <v>980</v>
      </c>
      <c r="D187" s="154" t="s">
        <v>50</v>
      </c>
      <c r="E187" s="164" t="s">
        <v>198</v>
      </c>
      <c r="F187" s="154" t="s">
        <v>92</v>
      </c>
      <c r="G187" s="155">
        <f>G189</f>
        <v>940</v>
      </c>
      <c r="H187" s="140">
        <v>840</v>
      </c>
      <c r="I187" s="141">
        <v>583</v>
      </c>
    </row>
    <row r="188" spans="1:31" ht="20.25" customHeight="1">
      <c r="A188" s="152"/>
      <c r="B188" s="165" t="s">
        <v>109</v>
      </c>
      <c r="C188" s="145">
        <v>980</v>
      </c>
      <c r="D188" s="154" t="s">
        <v>50</v>
      </c>
      <c r="E188" s="164" t="s">
        <v>198</v>
      </c>
      <c r="F188" s="154" t="s">
        <v>108</v>
      </c>
      <c r="G188" s="155">
        <f>G189</f>
        <v>940</v>
      </c>
      <c r="H188" s="125" t="e">
        <f>H36+H10+H157</f>
        <v>#REF!</v>
      </c>
      <c r="I188" s="58" t="e">
        <f>I36+I10+I157</f>
        <v>#REF!</v>
      </c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  <c r="AA188" s="67"/>
      <c r="AB188" s="67"/>
      <c r="AC188" s="67"/>
      <c r="AD188" s="67"/>
      <c r="AE188" s="67"/>
    </row>
    <row r="189" spans="1:31">
      <c r="A189" s="152"/>
      <c r="B189" s="153" t="s">
        <v>224</v>
      </c>
      <c r="C189" s="145">
        <v>980</v>
      </c>
      <c r="D189" s="154" t="s">
        <v>50</v>
      </c>
      <c r="E189" s="164" t="s">
        <v>198</v>
      </c>
      <c r="F189" s="154" t="s">
        <v>133</v>
      </c>
      <c r="G189" s="155">
        <v>940</v>
      </c>
      <c r="H189" s="67"/>
      <c r="I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  <c r="AA189" s="67"/>
      <c r="AB189" s="67"/>
      <c r="AC189" s="67"/>
      <c r="AD189" s="67"/>
      <c r="AE189" s="67"/>
    </row>
    <row r="190" spans="1:31" ht="31.5">
      <c r="A190" s="147" t="s">
        <v>199</v>
      </c>
      <c r="B190" s="183" t="s">
        <v>126</v>
      </c>
      <c r="C190" s="149">
        <v>980</v>
      </c>
      <c r="D190" s="150" t="s">
        <v>50</v>
      </c>
      <c r="E190" s="163" t="s">
        <v>200</v>
      </c>
      <c r="F190" s="150"/>
      <c r="G190" s="151">
        <f>G191</f>
        <v>17562</v>
      </c>
      <c r="H190" s="67"/>
      <c r="I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  <c r="AC190" s="67"/>
      <c r="AD190" s="67"/>
      <c r="AE190" s="67"/>
    </row>
    <row r="191" spans="1:31" ht="18.75" customHeight="1">
      <c r="A191" s="152"/>
      <c r="B191" s="153" t="s">
        <v>91</v>
      </c>
      <c r="C191" s="145">
        <v>980</v>
      </c>
      <c r="D191" s="154" t="s">
        <v>50</v>
      </c>
      <c r="E191" s="164" t="s">
        <v>200</v>
      </c>
      <c r="F191" s="154" t="s">
        <v>92</v>
      </c>
      <c r="G191" s="155">
        <f>G193</f>
        <v>17562</v>
      </c>
      <c r="H191" s="67"/>
      <c r="I191" s="67"/>
    </row>
    <row r="192" spans="1:31" ht="16.5" customHeight="1">
      <c r="A192" s="152"/>
      <c r="B192" s="165" t="s">
        <v>109</v>
      </c>
      <c r="C192" s="145">
        <v>980</v>
      </c>
      <c r="D192" s="154" t="s">
        <v>50</v>
      </c>
      <c r="E192" s="164" t="s">
        <v>200</v>
      </c>
      <c r="F192" s="154" t="s">
        <v>108</v>
      </c>
      <c r="G192" s="155">
        <f>G193</f>
        <v>17562</v>
      </c>
    </row>
    <row r="193" spans="1:7">
      <c r="A193" s="152"/>
      <c r="B193" s="153" t="s">
        <v>224</v>
      </c>
      <c r="C193" s="145">
        <v>980</v>
      </c>
      <c r="D193" s="154" t="s">
        <v>50</v>
      </c>
      <c r="E193" s="164" t="s">
        <v>200</v>
      </c>
      <c r="F193" s="154" t="s">
        <v>133</v>
      </c>
      <c r="G193" s="155">
        <v>17562</v>
      </c>
    </row>
    <row r="194" spans="1:7" ht="34.5" customHeight="1">
      <c r="A194" s="147" t="s">
        <v>252</v>
      </c>
      <c r="B194" s="187" t="s">
        <v>274</v>
      </c>
      <c r="C194" s="149">
        <v>980</v>
      </c>
      <c r="D194" s="150" t="s">
        <v>50</v>
      </c>
      <c r="E194" s="188" t="s">
        <v>255</v>
      </c>
      <c r="F194" s="150"/>
      <c r="G194" s="189">
        <f>G195</f>
        <v>340</v>
      </c>
    </row>
    <row r="195" spans="1:7" ht="31.5">
      <c r="A195" s="152"/>
      <c r="B195" s="162" t="s">
        <v>99</v>
      </c>
      <c r="C195" s="145">
        <v>980</v>
      </c>
      <c r="D195" s="154" t="s">
        <v>50</v>
      </c>
      <c r="E195" s="164" t="s">
        <v>255</v>
      </c>
      <c r="F195" s="179" t="s">
        <v>100</v>
      </c>
      <c r="G195" s="190">
        <f>G196</f>
        <v>340</v>
      </c>
    </row>
    <row r="196" spans="1:7">
      <c r="A196" s="152"/>
      <c r="B196" s="166" t="s">
        <v>116</v>
      </c>
      <c r="C196" s="145">
        <v>980</v>
      </c>
      <c r="D196" s="154" t="s">
        <v>50</v>
      </c>
      <c r="E196" s="164" t="s">
        <v>255</v>
      </c>
      <c r="F196" s="179" t="s">
        <v>115</v>
      </c>
      <c r="G196" s="191">
        <f>G197</f>
        <v>340</v>
      </c>
    </row>
    <row r="197" spans="1:7" ht="46.5" customHeight="1">
      <c r="A197" s="152"/>
      <c r="B197" s="192" t="s">
        <v>154</v>
      </c>
      <c r="C197" s="145">
        <v>980</v>
      </c>
      <c r="D197" s="154" t="s">
        <v>50</v>
      </c>
      <c r="E197" s="164" t="s">
        <v>255</v>
      </c>
      <c r="F197" s="179" t="s">
        <v>141</v>
      </c>
      <c r="G197" s="191">
        <v>340</v>
      </c>
    </row>
    <row r="198" spans="1:7">
      <c r="A198" s="147" t="s">
        <v>67</v>
      </c>
      <c r="B198" s="148" t="s">
        <v>53</v>
      </c>
      <c r="C198" s="149">
        <v>980</v>
      </c>
      <c r="D198" s="150" t="s">
        <v>54</v>
      </c>
      <c r="E198" s="150"/>
      <c r="F198" s="150"/>
      <c r="G198" s="151">
        <f>G199+G204</f>
        <v>19573.099999999999</v>
      </c>
    </row>
    <row r="199" spans="1:7">
      <c r="A199" s="147" t="s">
        <v>70</v>
      </c>
      <c r="B199" s="148" t="s">
        <v>56</v>
      </c>
      <c r="C199" s="149">
        <v>980</v>
      </c>
      <c r="D199" s="150" t="s">
        <v>253</v>
      </c>
      <c r="E199" s="150"/>
      <c r="F199" s="150"/>
      <c r="G199" s="151">
        <f>G203</f>
        <v>1599.6</v>
      </c>
    </row>
    <row r="200" spans="1:7" ht="34.5" customHeight="1">
      <c r="A200" s="147" t="s">
        <v>73</v>
      </c>
      <c r="B200" s="193" t="s">
        <v>58</v>
      </c>
      <c r="C200" s="149">
        <v>980</v>
      </c>
      <c r="D200" s="150" t="s">
        <v>253</v>
      </c>
      <c r="E200" s="150" t="s">
        <v>201</v>
      </c>
      <c r="F200" s="150"/>
      <c r="G200" s="151">
        <f>G203</f>
        <v>1599.6</v>
      </c>
    </row>
    <row r="201" spans="1:7">
      <c r="A201" s="152"/>
      <c r="B201" s="194" t="s">
        <v>102</v>
      </c>
      <c r="C201" s="145">
        <v>980</v>
      </c>
      <c r="D201" s="154" t="s">
        <v>253</v>
      </c>
      <c r="E201" s="154" t="s">
        <v>201</v>
      </c>
      <c r="F201" s="154" t="s">
        <v>103</v>
      </c>
      <c r="G201" s="155">
        <f>G203</f>
        <v>1599.6</v>
      </c>
    </row>
    <row r="202" spans="1:7">
      <c r="A202" s="152"/>
      <c r="B202" s="194" t="s">
        <v>117</v>
      </c>
      <c r="C202" s="145">
        <v>980</v>
      </c>
      <c r="D202" s="154" t="s">
        <v>253</v>
      </c>
      <c r="E202" s="154" t="s">
        <v>201</v>
      </c>
      <c r="F202" s="154" t="s">
        <v>24</v>
      </c>
      <c r="G202" s="155">
        <f>G203</f>
        <v>1599.6</v>
      </c>
    </row>
    <row r="203" spans="1:7" ht="31.5">
      <c r="A203" s="152"/>
      <c r="B203" s="195" t="s">
        <v>271</v>
      </c>
      <c r="C203" s="145">
        <v>980</v>
      </c>
      <c r="D203" s="154" t="s">
        <v>253</v>
      </c>
      <c r="E203" s="154" t="s">
        <v>201</v>
      </c>
      <c r="F203" s="154" t="s">
        <v>136</v>
      </c>
      <c r="G203" s="155">
        <f>1592.6+7</f>
        <v>1599.6</v>
      </c>
    </row>
    <row r="204" spans="1:7">
      <c r="A204" s="147" t="s">
        <v>202</v>
      </c>
      <c r="B204" s="148" t="s">
        <v>59</v>
      </c>
      <c r="C204" s="149">
        <v>980</v>
      </c>
      <c r="D204" s="150" t="s">
        <v>60</v>
      </c>
      <c r="E204" s="150"/>
      <c r="F204" s="150"/>
      <c r="G204" s="151">
        <f>G205+G209</f>
        <v>17973.5</v>
      </c>
    </row>
    <row r="205" spans="1:7" ht="51" customHeight="1">
      <c r="A205" s="147" t="s">
        <v>203</v>
      </c>
      <c r="B205" s="148" t="s">
        <v>152</v>
      </c>
      <c r="C205" s="149">
        <v>980</v>
      </c>
      <c r="D205" s="150" t="s">
        <v>60</v>
      </c>
      <c r="E205" s="163" t="s">
        <v>204</v>
      </c>
      <c r="F205" s="150"/>
      <c r="G205" s="151">
        <f>G208</f>
        <v>11688</v>
      </c>
    </row>
    <row r="206" spans="1:7">
      <c r="A206" s="152"/>
      <c r="B206" s="194" t="s">
        <v>102</v>
      </c>
      <c r="C206" s="145">
        <v>980</v>
      </c>
      <c r="D206" s="154" t="s">
        <v>60</v>
      </c>
      <c r="E206" s="164" t="s">
        <v>204</v>
      </c>
      <c r="F206" s="154" t="s">
        <v>103</v>
      </c>
      <c r="G206" s="155">
        <f>G208</f>
        <v>11688</v>
      </c>
    </row>
    <row r="207" spans="1:7">
      <c r="A207" s="152"/>
      <c r="B207" s="194" t="s">
        <v>117</v>
      </c>
      <c r="C207" s="145">
        <v>980</v>
      </c>
      <c r="D207" s="154" t="s">
        <v>60</v>
      </c>
      <c r="E207" s="164" t="s">
        <v>204</v>
      </c>
      <c r="F207" s="154" t="s">
        <v>24</v>
      </c>
      <c r="G207" s="155">
        <f>G208</f>
        <v>11688</v>
      </c>
    </row>
    <row r="208" spans="1:7" ht="34.5" customHeight="1">
      <c r="A208" s="152"/>
      <c r="B208" s="194" t="s">
        <v>144</v>
      </c>
      <c r="C208" s="145">
        <v>980</v>
      </c>
      <c r="D208" s="154" t="s">
        <v>60</v>
      </c>
      <c r="E208" s="164" t="s">
        <v>204</v>
      </c>
      <c r="F208" s="154" t="s">
        <v>136</v>
      </c>
      <c r="G208" s="155">
        <v>11688</v>
      </c>
    </row>
    <row r="209" spans="1:7" ht="36" customHeight="1">
      <c r="A209" s="147" t="s">
        <v>205</v>
      </c>
      <c r="B209" s="148" t="s">
        <v>150</v>
      </c>
      <c r="C209" s="149">
        <v>980</v>
      </c>
      <c r="D209" s="150" t="s">
        <v>60</v>
      </c>
      <c r="E209" s="163" t="s">
        <v>206</v>
      </c>
      <c r="F209" s="150"/>
      <c r="G209" s="151">
        <f>G210</f>
        <v>6285.5</v>
      </c>
    </row>
    <row r="210" spans="1:7">
      <c r="A210" s="152"/>
      <c r="B210" s="194" t="s">
        <v>102</v>
      </c>
      <c r="C210" s="145">
        <v>980</v>
      </c>
      <c r="D210" s="154" t="s">
        <v>60</v>
      </c>
      <c r="E210" s="164" t="s">
        <v>206</v>
      </c>
      <c r="F210" s="154" t="s">
        <v>103</v>
      </c>
      <c r="G210" s="155">
        <f>G211</f>
        <v>6285.5</v>
      </c>
    </row>
    <row r="211" spans="1:7" ht="18.75" customHeight="1">
      <c r="A211" s="152"/>
      <c r="B211" s="194" t="s">
        <v>146</v>
      </c>
      <c r="C211" s="145">
        <v>980</v>
      </c>
      <c r="D211" s="154" t="s">
        <v>60</v>
      </c>
      <c r="E211" s="164" t="s">
        <v>206</v>
      </c>
      <c r="F211" s="154" t="s">
        <v>143</v>
      </c>
      <c r="G211" s="155">
        <f>G212</f>
        <v>6285.5</v>
      </c>
    </row>
    <row r="212" spans="1:7" ht="21" customHeight="1">
      <c r="A212" s="152"/>
      <c r="B212" s="194" t="s">
        <v>147</v>
      </c>
      <c r="C212" s="145">
        <v>980</v>
      </c>
      <c r="D212" s="154" t="s">
        <v>60</v>
      </c>
      <c r="E212" s="164" t="s">
        <v>206</v>
      </c>
      <c r="F212" s="154" t="s">
        <v>145</v>
      </c>
      <c r="G212" s="155">
        <v>6285.5</v>
      </c>
    </row>
    <row r="213" spans="1:7">
      <c r="A213" s="147" t="s">
        <v>80</v>
      </c>
      <c r="B213" s="148" t="s">
        <v>104</v>
      </c>
      <c r="C213" s="149">
        <v>980</v>
      </c>
      <c r="D213" s="150" t="s">
        <v>62</v>
      </c>
      <c r="E213" s="150"/>
      <c r="F213" s="150"/>
      <c r="G213" s="151">
        <f>G214</f>
        <v>1810</v>
      </c>
    </row>
    <row r="214" spans="1:7">
      <c r="A214" s="147" t="s">
        <v>81</v>
      </c>
      <c r="B214" s="148" t="s">
        <v>64</v>
      </c>
      <c r="C214" s="149">
        <v>980</v>
      </c>
      <c r="D214" s="150" t="s">
        <v>65</v>
      </c>
      <c r="E214" s="150"/>
      <c r="F214" s="150"/>
      <c r="G214" s="151">
        <f>G215+G219</f>
        <v>1810</v>
      </c>
    </row>
    <row r="215" spans="1:7" ht="63" customHeight="1">
      <c r="A215" s="147" t="s">
        <v>82</v>
      </c>
      <c r="B215" s="196" t="s">
        <v>231</v>
      </c>
      <c r="C215" s="149">
        <v>980</v>
      </c>
      <c r="D215" s="150" t="s">
        <v>65</v>
      </c>
      <c r="E215" s="163" t="s">
        <v>207</v>
      </c>
      <c r="F215" s="150"/>
      <c r="G215" s="151">
        <f>G218</f>
        <v>1350</v>
      </c>
    </row>
    <row r="216" spans="1:7" ht="19.5" customHeight="1">
      <c r="A216" s="197"/>
      <c r="B216" s="153" t="s">
        <v>91</v>
      </c>
      <c r="C216" s="145">
        <v>980</v>
      </c>
      <c r="D216" s="154" t="s">
        <v>65</v>
      </c>
      <c r="E216" s="164" t="s">
        <v>207</v>
      </c>
      <c r="F216" s="154" t="s">
        <v>92</v>
      </c>
      <c r="G216" s="155">
        <f>G218</f>
        <v>1350</v>
      </c>
    </row>
    <row r="217" spans="1:7" ht="21" customHeight="1">
      <c r="A217" s="197"/>
      <c r="B217" s="165" t="s">
        <v>109</v>
      </c>
      <c r="C217" s="145">
        <v>980</v>
      </c>
      <c r="D217" s="154" t="s">
        <v>65</v>
      </c>
      <c r="E217" s="164" t="s">
        <v>207</v>
      </c>
      <c r="F217" s="154" t="s">
        <v>108</v>
      </c>
      <c r="G217" s="155">
        <f>G218</f>
        <v>1350</v>
      </c>
    </row>
    <row r="218" spans="1:7">
      <c r="A218" s="197"/>
      <c r="B218" s="153" t="s">
        <v>224</v>
      </c>
      <c r="C218" s="145">
        <v>980</v>
      </c>
      <c r="D218" s="154" t="s">
        <v>65</v>
      </c>
      <c r="E218" s="164" t="s">
        <v>207</v>
      </c>
      <c r="F218" s="154" t="s">
        <v>133</v>
      </c>
      <c r="G218" s="155">
        <v>1350</v>
      </c>
    </row>
    <row r="219" spans="1:7" ht="64.5" customHeight="1">
      <c r="A219" s="147" t="s">
        <v>254</v>
      </c>
      <c r="B219" s="198" t="s">
        <v>275</v>
      </c>
      <c r="C219" s="173">
        <v>980</v>
      </c>
      <c r="D219" s="174" t="s">
        <v>65</v>
      </c>
      <c r="E219" s="188" t="s">
        <v>217</v>
      </c>
      <c r="F219" s="174"/>
      <c r="G219" s="199">
        <f>G220</f>
        <v>460</v>
      </c>
    </row>
    <row r="220" spans="1:7" ht="31.5">
      <c r="A220" s="152"/>
      <c r="B220" s="177" t="s">
        <v>99</v>
      </c>
      <c r="C220" s="178">
        <v>980</v>
      </c>
      <c r="D220" s="179" t="s">
        <v>65</v>
      </c>
      <c r="E220" s="164" t="s">
        <v>217</v>
      </c>
      <c r="F220" s="179" t="s">
        <v>100</v>
      </c>
      <c r="G220" s="191">
        <f>G221</f>
        <v>460</v>
      </c>
    </row>
    <row r="221" spans="1:7">
      <c r="A221" s="152"/>
      <c r="B221" s="177" t="s">
        <v>116</v>
      </c>
      <c r="C221" s="178">
        <v>980</v>
      </c>
      <c r="D221" s="179" t="s">
        <v>65</v>
      </c>
      <c r="E221" s="164" t="s">
        <v>217</v>
      </c>
      <c r="F221" s="179" t="s">
        <v>115</v>
      </c>
      <c r="G221" s="191">
        <f>G222</f>
        <v>460</v>
      </c>
    </row>
    <row r="222" spans="1:7" ht="47.25">
      <c r="A222" s="152"/>
      <c r="B222" s="177" t="s">
        <v>140</v>
      </c>
      <c r="C222" s="178">
        <v>980</v>
      </c>
      <c r="D222" s="179" t="s">
        <v>65</v>
      </c>
      <c r="E222" s="164" t="s">
        <v>217</v>
      </c>
      <c r="F222" s="179" t="s">
        <v>141</v>
      </c>
      <c r="G222" s="191">
        <v>460</v>
      </c>
    </row>
    <row r="223" spans="1:7">
      <c r="A223" s="147" t="s">
        <v>164</v>
      </c>
      <c r="B223" s="148" t="s">
        <v>68</v>
      </c>
      <c r="C223" s="149">
        <v>980</v>
      </c>
      <c r="D223" s="150" t="s">
        <v>69</v>
      </c>
      <c r="E223" s="150"/>
      <c r="F223" s="150"/>
      <c r="G223" s="151">
        <f>G224</f>
        <v>2800</v>
      </c>
    </row>
    <row r="224" spans="1:7">
      <c r="A224" s="147" t="s">
        <v>208</v>
      </c>
      <c r="B224" s="148" t="s">
        <v>71</v>
      </c>
      <c r="C224" s="149">
        <v>980</v>
      </c>
      <c r="D224" s="150" t="s">
        <v>72</v>
      </c>
      <c r="E224" s="150"/>
      <c r="F224" s="150"/>
      <c r="G224" s="151">
        <f>G225</f>
        <v>2800</v>
      </c>
    </row>
    <row r="225" spans="1:7" ht="17.25" customHeight="1">
      <c r="A225" s="147" t="s">
        <v>209</v>
      </c>
      <c r="B225" s="148" t="s">
        <v>74</v>
      </c>
      <c r="C225" s="149">
        <v>980</v>
      </c>
      <c r="D225" s="150" t="s">
        <v>72</v>
      </c>
      <c r="E225" s="163" t="s">
        <v>210</v>
      </c>
      <c r="F225" s="150"/>
      <c r="G225" s="151">
        <f>G228</f>
        <v>2800</v>
      </c>
    </row>
    <row r="226" spans="1:7">
      <c r="A226" s="152"/>
      <c r="B226" s="153" t="s">
        <v>91</v>
      </c>
      <c r="C226" s="145">
        <v>980</v>
      </c>
      <c r="D226" s="154" t="s">
        <v>72</v>
      </c>
      <c r="E226" s="164" t="s">
        <v>210</v>
      </c>
      <c r="F226" s="154" t="s">
        <v>92</v>
      </c>
      <c r="G226" s="155">
        <f>G228</f>
        <v>2800</v>
      </c>
    </row>
    <row r="227" spans="1:7" ht="20.25" customHeight="1">
      <c r="A227" s="152"/>
      <c r="B227" s="165" t="s">
        <v>109</v>
      </c>
      <c r="C227" s="145">
        <v>980</v>
      </c>
      <c r="D227" s="154" t="s">
        <v>72</v>
      </c>
      <c r="E227" s="164" t="s">
        <v>210</v>
      </c>
      <c r="F227" s="154" t="s">
        <v>108</v>
      </c>
      <c r="G227" s="155">
        <f>G228</f>
        <v>2800</v>
      </c>
    </row>
    <row r="228" spans="1:7">
      <c r="A228" s="152"/>
      <c r="B228" s="153" t="s">
        <v>224</v>
      </c>
      <c r="C228" s="145">
        <v>980</v>
      </c>
      <c r="D228" s="154" t="s">
        <v>72</v>
      </c>
      <c r="E228" s="164" t="s">
        <v>210</v>
      </c>
      <c r="F228" s="154" t="s">
        <v>133</v>
      </c>
      <c r="G228" s="155">
        <v>2800</v>
      </c>
    </row>
    <row r="229" spans="1:7">
      <c r="A229" s="200"/>
      <c r="B229" s="148" t="s">
        <v>105</v>
      </c>
      <c r="C229" s="149"/>
      <c r="D229" s="150"/>
      <c r="E229" s="150"/>
      <c r="F229" s="150"/>
      <c r="G229" s="151">
        <f>G10+G34+G44</f>
        <v>284774.99999999994</v>
      </c>
    </row>
    <row r="230" spans="1:7">
      <c r="A230" s="10"/>
      <c r="B230" s="11"/>
      <c r="C230" s="10"/>
      <c r="D230" s="10"/>
      <c r="E230" s="10"/>
      <c r="F230" s="10"/>
      <c r="G230" s="10"/>
    </row>
    <row r="231" spans="1:7">
      <c r="E231" s="67"/>
      <c r="F231" s="62"/>
      <c r="G231" s="67"/>
    </row>
    <row r="232" spans="1:7">
      <c r="E232" s="67"/>
      <c r="F232" s="62"/>
      <c r="G232" s="67"/>
    </row>
    <row r="233" spans="1:7">
      <c r="E233" s="67"/>
      <c r="F233" s="67"/>
      <c r="G233" s="67"/>
    </row>
  </sheetData>
  <mergeCells count="3">
    <mergeCell ref="D2:G5"/>
    <mergeCell ref="A7:H7"/>
    <mergeCell ref="B8:F8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2018-03-29T05:43:54Z</dcterms:modified>
</cp:coreProperties>
</file>