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26" i="1"/>
  <c r="F97" l="1"/>
  <c r="F113"/>
  <c r="F27" l="1"/>
  <c r="F30" l="1"/>
  <c r="F106" l="1"/>
  <c r="F19"/>
  <c r="F68" l="1"/>
  <c r="F85"/>
  <c r="F104"/>
  <c r="F108" l="1"/>
  <c r="F98"/>
  <c r="F47"/>
  <c r="F66"/>
  <c r="F49"/>
  <c r="F127"/>
  <c r="F126" s="1"/>
  <c r="F125" s="1"/>
  <c r="F121"/>
  <c r="F115"/>
  <c r="F112"/>
  <c r="F111" s="1"/>
  <c r="F102"/>
  <c r="F88"/>
  <c r="F83"/>
  <c r="F82" s="1"/>
  <c r="F80"/>
  <c r="F79" s="1"/>
  <c r="F76"/>
  <c r="F75" s="1"/>
  <c r="F74" s="1"/>
  <c r="F72"/>
  <c r="F71" s="1"/>
  <c r="F70" s="1"/>
  <c r="F64"/>
  <c r="F63" s="1"/>
  <c r="F55"/>
  <c r="F54" s="1"/>
  <c r="F45"/>
  <c r="F35"/>
  <c r="F28"/>
  <c r="F17"/>
  <c r="F12"/>
  <c r="F11" s="1"/>
  <c r="F123"/>
  <c r="F117"/>
  <c r="H101"/>
  <c r="H100" s="1"/>
  <c r="H99" s="1"/>
  <c r="G101"/>
  <c r="G100" s="1"/>
  <c r="G99" s="1"/>
  <c r="H97"/>
  <c r="H96" s="1"/>
  <c r="H95" s="1"/>
  <c r="G97"/>
  <c r="G96" s="1"/>
  <c r="G95" s="1"/>
  <c r="H94"/>
  <c r="H93" s="1"/>
  <c r="G93"/>
  <c r="H92"/>
  <c r="G92"/>
  <c r="H86"/>
  <c r="G86"/>
  <c r="H89"/>
  <c r="H88" s="1"/>
  <c r="H87" s="1"/>
  <c r="G89"/>
  <c r="G88" s="1"/>
  <c r="G87" s="1"/>
  <c r="F96"/>
  <c r="H85"/>
  <c r="H84"/>
  <c r="G84"/>
  <c r="F94"/>
  <c r="H82"/>
  <c r="G82"/>
  <c r="F92"/>
  <c r="H80"/>
  <c r="H79" s="1"/>
  <c r="G80"/>
  <c r="G79" s="1"/>
  <c r="F90"/>
  <c r="H78"/>
  <c r="H77" s="1"/>
  <c r="G78"/>
  <c r="G77" s="1"/>
  <c r="H72"/>
  <c r="H71" s="1"/>
  <c r="G72"/>
  <c r="G71" s="1"/>
  <c r="H66"/>
  <c r="H65" s="1"/>
  <c r="G66"/>
  <c r="G65" s="1"/>
  <c r="H64"/>
  <c r="H63" s="1"/>
  <c r="H62" s="1"/>
  <c r="G64"/>
  <c r="G63" s="1"/>
  <c r="G62" s="1"/>
  <c r="H61"/>
  <c r="G60"/>
  <c r="G59" s="1"/>
  <c r="G58" s="1"/>
  <c r="G57" s="1"/>
  <c r="G56"/>
  <c r="G55" s="1"/>
  <c r="H56"/>
  <c r="H55" s="1"/>
  <c r="F60"/>
  <c r="F58"/>
  <c r="G52"/>
  <c r="G51"/>
  <c r="G50" s="1"/>
  <c r="G49" s="1"/>
  <c r="H50"/>
  <c r="H49" s="1"/>
  <c r="H48"/>
  <c r="G48"/>
  <c r="H46"/>
  <c r="H45" s="1"/>
  <c r="G46"/>
  <c r="G45" s="1"/>
  <c r="H43"/>
  <c r="H42"/>
  <c r="G37"/>
  <c r="G36" s="1"/>
  <c r="H35"/>
  <c r="G35"/>
  <c r="H34"/>
  <c r="H33" s="1"/>
  <c r="G34"/>
  <c r="G33" s="1"/>
  <c r="H31"/>
  <c r="H29"/>
  <c r="G29"/>
  <c r="H28"/>
  <c r="H27" s="1"/>
  <c r="G28"/>
  <c r="G27" s="1"/>
  <c r="H26"/>
  <c r="G26"/>
  <c r="F22"/>
  <c r="H25"/>
  <c r="H24" s="1"/>
  <c r="G25"/>
  <c r="G24" s="1"/>
  <c r="H41"/>
  <c r="G41"/>
  <c r="H23"/>
  <c r="G23"/>
  <c r="F51"/>
  <c r="H21"/>
  <c r="G21"/>
  <c r="H20"/>
  <c r="H17"/>
  <c r="G16"/>
  <c r="G15" s="1"/>
  <c r="H16"/>
  <c r="H15" s="1"/>
  <c r="F15"/>
  <c r="G13"/>
  <c r="G12" s="1"/>
  <c r="G11" s="1"/>
  <c r="H13"/>
  <c r="H12" s="1"/>
  <c r="H11" s="1"/>
  <c r="F14" l="1"/>
  <c r="F44"/>
  <c r="F101"/>
  <c r="F87"/>
  <c r="F78" s="1"/>
  <c r="F62"/>
  <c r="F57"/>
  <c r="F120"/>
  <c r="F119" s="1"/>
  <c r="F114"/>
  <c r="F110" s="1"/>
  <c r="H68"/>
  <c r="G68"/>
  <c r="G54"/>
  <c r="G53" s="1"/>
  <c r="H37"/>
  <c r="H36" s="1"/>
  <c r="F38"/>
  <c r="F37" s="1"/>
  <c r="F32"/>
  <c r="G44"/>
  <c r="H81"/>
  <c r="G18"/>
  <c r="H18"/>
  <c r="F24"/>
  <c r="H44"/>
  <c r="H60"/>
  <c r="H59" s="1"/>
  <c r="H58" s="1"/>
  <c r="H57" s="1"/>
  <c r="H54" s="1"/>
  <c r="H53" s="1"/>
  <c r="G81"/>
  <c r="F100"/>
  <c r="F53"/>
  <c r="G10"/>
  <c r="H10"/>
  <c r="G40"/>
  <c r="G39" s="1"/>
  <c r="H40"/>
  <c r="H39" s="1"/>
  <c r="F10" l="1"/>
  <c r="F129" s="1"/>
  <c r="F21"/>
  <c r="G38"/>
  <c r="H38"/>
</calcChain>
</file>

<file path=xl/sharedStrings.xml><?xml version="1.0" encoding="utf-8"?>
<sst xmlns="http://schemas.openxmlformats.org/spreadsheetml/2006/main" count="462" uniqueCount="239">
  <si>
    <t>тыс.руб.</t>
  </si>
  <si>
    <t>(тыс.руб.)</t>
  </si>
  <si>
    <t>№ п\п</t>
  </si>
  <si>
    <t>Наименование разделов и подразделов</t>
  </si>
  <si>
    <t>Код раздела, подраздела</t>
  </si>
  <si>
    <t>Код целевой статьи</t>
  </si>
  <si>
    <t>Код вида расходов</t>
  </si>
  <si>
    <t>Сумма  на год</t>
  </si>
  <si>
    <t>9 мес.</t>
  </si>
  <si>
    <t>4 Квартал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</si>
  <si>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</si>
  <si>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</si>
  <si>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</si>
  <si>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</si>
  <si>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</si>
  <si>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</si>
  <si>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00200 00010</t>
  </si>
  <si>
    <t>1.1.1</t>
  </si>
  <si>
    <t>Глава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</si>
  <si>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</si>
  <si>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</si>
  <si>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1.2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</si>
  <si>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</si>
  <si>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0103</t>
  </si>
  <si>
    <t>1.2.1.</t>
  </si>
  <si>
    <t>Компенсации депутатам, осуществляющим свои полномочия на непостоянной основе</t>
  </si>
  <si>
    <t>00200 00020</t>
  </si>
  <si>
    <t>1.2.2</t>
  </si>
  <si>
    <t>Аппарат представительного органа муниципального образования</t>
  </si>
  <si>
    <t>00200 00021</t>
  </si>
  <si>
    <t>Закупка товаров, работ, услуг для государственных (муниципальных) нужд</t>
  </si>
  <si>
    <t>200</t>
  </si>
  <si>
    <t>Иные бюджетные ассигнования</t>
  </si>
  <si>
    <t>800</t>
  </si>
  <si>
    <t>1.3</t>
  </si>
  <si>
    <t>Другие общегосударственные вопросы</t>
  </si>
  <si>
    <t>0113</t>
  </si>
  <si>
    <t>1.3.1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</si>
  <si>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</si>
  <si>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09200 00440</t>
  </si>
  <si>
    <t>Обеспечение проведения выборов и референдумов</t>
  </si>
  <si>
    <t>0107</t>
  </si>
  <si>
    <t>00200 00040</t>
  </si>
  <si>
    <t>Члены избирательной комиссии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</si>
  <si>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</si>
  <si>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0104</t>
  </si>
  <si>
    <t>Глава местной администрации</t>
  </si>
  <si>
    <t>00200 00030</t>
  </si>
  <si>
    <t>Содержание и обеспечение деятельности местной администрации по решению вопросов местного значения</t>
  </si>
  <si>
    <t>00200 00031</t>
  </si>
  <si>
    <t>Расходы на оказание услуг по выполнению отдельных функций по определению поставщика (подрядчика, исполнителя) путем проведения конкурса и аукциона</t>
  </si>
  <si>
    <t>00200 00032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</si>
  <si>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счёт субвенций из бюджета Санкт-Петербурга</t>
  </si>
  <si>
    <t>00200 G0850</t>
  </si>
  <si>
    <t>Расходы на исполнение государственного полномочия Санкт-Петербурга по составлению протоколов об административных правонарушениях за счёт субвенций из бюджета Санкт-Петербурга</t>
  </si>
  <si>
    <t>09200 G0100</t>
  </si>
  <si>
    <t>Резервные фонды</t>
  </si>
  <si>
    <t>0111</t>
  </si>
  <si>
    <t>Резервный фонд местной администрации</t>
  </si>
  <si>
    <t>07000 00060</t>
  </si>
  <si>
    <t>Формирование архивных фондов органов местного самоуправления</t>
  </si>
  <si>
    <t>09200 00070</t>
  </si>
  <si>
    <t>09200 00071</t>
  </si>
  <si>
    <t>2</t>
  </si>
  <si>
    <t>Национальная безопасность и правоохранительная деятельность</t>
  </si>
  <si>
    <t>0300</t>
  </si>
  <si>
    <t>2.1</t>
  </si>
  <si>
    <t>0309</t>
  </si>
  <si>
    <t>2.1.1</t>
  </si>
  <si>
    <t>21900 00090</t>
  </si>
  <si>
    <t>2.2</t>
  </si>
  <si>
    <t>Другие вопросы в области национальной безопасности и правоохранительной деятельности</t>
  </si>
  <si>
    <t>0314</t>
  </si>
  <si>
    <t>2.2.1</t>
  </si>
  <si>
    <t>Муниципальная программа «Участие в деятельности по профилактике правонарушений в Санкт-Петербурге в формах, установленных законодательством Санкт-Петербурга"</t>
  </si>
  <si>
    <t>43100 00500</t>
  </si>
  <si>
    <t>2.2.2</t>
  </si>
  <si>
    <t>Муниципальная программа «Осуществление противодействия коррупции в пределах своих полномочий"</t>
  </si>
  <si>
    <t>43100 00560</t>
  </si>
  <si>
    <t>3</t>
  </si>
  <si>
    <t>Национальная экономика</t>
  </si>
  <si>
    <t>0400</t>
  </si>
  <si>
    <t>3.1</t>
  </si>
  <si>
    <t>Другие вопросы в области национальной экономики</t>
  </si>
  <si>
    <t>0412</t>
  </si>
  <si>
    <t>3.1.1</t>
  </si>
  <si>
    <t>Муниципальная программа «Содействие развитию малого бизнеса на территории муниципального образования Смольнинское»</t>
  </si>
  <si>
    <t>34500 00120</t>
  </si>
  <si>
    <t>4</t>
  </si>
  <si>
    <t>Жилищно-коммунальное хозяйство</t>
  </si>
  <si>
    <t>0500</t>
  </si>
  <si>
    <t>4.1</t>
  </si>
  <si>
    <t>Благоустройство</t>
  </si>
  <si>
    <t>0503</t>
  </si>
  <si>
    <t>4.1.1.</t>
  </si>
  <si>
    <t>Муниципальная программа «Благоустройство дворовых и придомовых территорий муниципального образования Смольнинское»</t>
  </si>
  <si>
    <t>60000 00130</t>
  </si>
  <si>
    <t>5</t>
  </si>
  <si>
    <t>Охрана окружающей среды</t>
  </si>
  <si>
    <t>0600</t>
  </si>
  <si>
    <t>5.1</t>
  </si>
  <si>
    <t>Другие вопросы в области охраны окружающей среды</t>
  </si>
  <si>
    <t>0605</t>
  </si>
  <si>
    <t>5.1.1</t>
  </si>
  <si>
    <t>Муниципальная программа «Участие в мероприятиях по охране окружающей среды в границах муниципального образования Смольнинское»</t>
  </si>
  <si>
    <t>41000 00170</t>
  </si>
  <si>
    <t>6</t>
  </si>
  <si>
    <t>Образование</t>
  </si>
  <si>
    <t>0700</t>
  </si>
  <si>
    <t>6.1</t>
  </si>
  <si>
    <t>Профессиональная подготовка, переподготовка и повышение квалификации</t>
  </si>
  <si>
    <t>0705</t>
  </si>
  <si>
    <t>6.1.1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</si>
  <si>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</si>
  <si>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43101 00180</t>
  </si>
  <si>
    <t>6.2</t>
  </si>
  <si>
    <t xml:space="preserve">Молодежная политика </t>
  </si>
  <si>
    <t>0707</t>
  </si>
  <si>
    <t>6.2.1</t>
  </si>
  <si>
    <t>43100 00191</t>
  </si>
  <si>
    <t>6.3</t>
  </si>
  <si>
    <t>Другие вопросы в области образования</t>
  </si>
  <si>
    <t>0709</t>
  </si>
  <si>
    <t>6.3.1</t>
  </si>
  <si>
    <t>Муниципальная программа «Участие в реализации мер по профилактике дорожно-транспортного травматизма на территории муниципального образования»</t>
  </si>
  <si>
    <t>43100 00490</t>
  </si>
  <si>
    <t>6.3.2</t>
  </si>
  <si>
    <t>Муниципальная программа «Участие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образования»</t>
  </si>
  <si>
    <t>43100 00520</t>
  </si>
  <si>
    <t>6.3.3</t>
  </si>
  <si>
    <t>Муниципальная программа «Участие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наркомании»</t>
  </si>
  <si>
    <t>43100 00530</t>
  </si>
  <si>
    <t>6.3.4</t>
  </si>
  <si>
    <t>Муниципальная программа «Участие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образования»</t>
  </si>
  <si>
    <t>43100 00540</t>
  </si>
  <si>
    <t>6.3.5</t>
  </si>
  <si>
    <t>43100 00550</t>
  </si>
  <si>
    <t>7</t>
  </si>
  <si>
    <t>0800</t>
  </si>
  <si>
    <t>7.1</t>
  </si>
  <si>
    <t>Культура</t>
  </si>
  <si>
    <t>0801</t>
  </si>
  <si>
    <t>7.1.1</t>
  </si>
  <si>
    <t>Муниципальная программа «Организация и проведение местных и участие в организации и проведении городских праздничных и иных зрелищных мероприятий»</t>
  </si>
  <si>
    <t>45000 00200</t>
  </si>
  <si>
    <t>7.1.2</t>
  </si>
  <si>
    <t>Муниципальная программа «Организация и проведение мероприятий по сохранению и развитию местных традиций и обрядов»</t>
  </si>
  <si>
    <t>45000 00210</t>
  </si>
  <si>
    <t>7.1.3</t>
  </si>
  <si>
    <t>Муниципальная программа «Организация и проведение досуговых мероприятий для жителей округа»</t>
  </si>
  <si>
    <t>45000 00560</t>
  </si>
  <si>
    <t>8</t>
  </si>
  <si>
    <t>Социальная политика</t>
  </si>
  <si>
    <t>1000</t>
  </si>
  <si>
    <t>8.1</t>
  </si>
  <si>
    <t>Социальное обеспечение населения</t>
  </si>
  <si>
    <t>8.1.1</t>
  </si>
  <si>
    <t>Расходы на предоставление доплат к пенсии лицам, замещавшим муниципальные должности и должности муниципальной службы</t>
  </si>
  <si>
    <t>00200 00033</t>
  </si>
  <si>
    <t>Социальное обеспечение и иные выплаты населению</t>
  </si>
  <si>
    <t>300</t>
  </si>
  <si>
    <t>8.2</t>
  </si>
  <si>
    <t>Охрана семьи и детства</t>
  </si>
  <si>
    <t>1004</t>
  </si>
  <si>
    <t>8.2.1.1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</si>
  <si>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 за счёт субвенций из бюджета Санкт-Петербурга</t>
  </si>
  <si>
    <t>51100 G0860</t>
  </si>
  <si>
    <t>8.2.1.2</t>
  </si>
  <si>
    <t>Расходы на исполнение государственного полномочия по выплате денежных средств на вознаграждение приемным родителям за счёт субвенций из бюджета Санкт-Петербурга</t>
  </si>
  <si>
    <t>51100 G0870</t>
  </si>
  <si>
    <t>9</t>
  </si>
  <si>
    <t>Физическая культура  и спорт</t>
  </si>
  <si>
    <t>1100</t>
  </si>
  <si>
    <t>9.1</t>
  </si>
  <si>
    <t>Физическая культура</t>
  </si>
  <si>
    <t>1101</t>
  </si>
  <si>
    <t>9.1.1</t>
  </si>
  <si>
    <t>Муниципальная программа «Обеспечение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 , физкультурно-оздоровительных мероприятий и спортивных мероприятий муниципального образования»</t>
  </si>
  <si>
    <t>51200 00240</t>
  </si>
  <si>
    <t>10</t>
  </si>
  <si>
    <t>Средства массовой информации</t>
  </si>
  <si>
    <t>1200</t>
  </si>
  <si>
    <t>10.1</t>
  </si>
  <si>
    <t>Периодическая печать и издательства</t>
  </si>
  <si>
    <t>1202</t>
  </si>
  <si>
    <t>10.1.1</t>
  </si>
  <si>
    <t>Опубликование муниципальных правовых актов, иной информации</t>
  </si>
  <si>
    <t>45700 00250</t>
  </si>
  <si>
    <t>Расходы на содержание и обеспечение деятельности учреждения</t>
  </si>
  <si>
    <t>43100 00460</t>
  </si>
  <si>
    <t>Предоставление субсидий бюджетным, автономным учреждениям и иным некоммерческим организациям</t>
  </si>
  <si>
    <t>600</t>
  </si>
  <si>
    <t>0401</t>
  </si>
  <si>
    <t>00200 00464</t>
  </si>
  <si>
    <t>43100 00461</t>
  </si>
  <si>
    <t xml:space="preserve">Культура, кинематография </t>
  </si>
  <si>
    <t>51200 00463</t>
  </si>
  <si>
    <t>ИТОГО РАСХОДОВ</t>
  </si>
  <si>
    <t>Защита населения и территории от чрезвычайных ситуаций природного и техногенного характера, гражданская оборона</t>
  </si>
  <si>
    <t>1.4</t>
  </si>
  <si>
    <t>1.4.1</t>
  </si>
  <si>
    <t>1.5</t>
  </si>
  <si>
    <t>1.5.1</t>
  </si>
  <si>
    <t>1.6</t>
  </si>
  <si>
    <t>1.6.1</t>
  </si>
  <si>
    <t>6.3.6</t>
  </si>
  <si>
    <t>7.1.4</t>
  </si>
  <si>
    <t>9.1.2</t>
  </si>
  <si>
    <t>1.3.2</t>
  </si>
  <si>
    <t>1.3.3</t>
  </si>
  <si>
    <t>1.3.4</t>
  </si>
  <si>
    <t>1.3.5</t>
  </si>
  <si>
    <t>1.6.2</t>
  </si>
  <si>
    <t>1.6.3</t>
  </si>
  <si>
    <t>1.6.4</t>
  </si>
  <si>
    <t>1001</t>
  </si>
  <si>
    <t>6.2.2</t>
  </si>
  <si>
    <t>Расходы на проведение работ по военно-патриотическому воспитанию граждан</t>
  </si>
  <si>
    <t>43100 00465</t>
  </si>
  <si>
    <t>3.1.2</t>
  </si>
  <si>
    <t>3.1.3</t>
  </si>
  <si>
    <t>00200 00466</t>
  </si>
  <si>
    <t>Расходы на участие в организации и финансировании временного трудоустройства несовершеннолетних в возрасте от 14 до 18 лет в свободное от учебы время</t>
  </si>
  <si>
    <t>45000 00462</t>
  </si>
  <si>
    <t>Муниципальная программа «Участие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 , социальную и культурную адаптацию мигрантов, профилактику межнациональных (межэтнических) конфликтов"</t>
  </si>
  <si>
    <t>Расходы на приобретение нежилого помещения административно-офисного назначения для муниципальных нужд</t>
  </si>
  <si>
    <t>Капитальные вложенияв объекты недвижимого имущества государственной(муниципальной) собственности</t>
  </si>
  <si>
    <t>00200 00034</t>
  </si>
  <si>
    <t>400</t>
  </si>
  <si>
    <t>1.3.6</t>
  </si>
  <si>
    <t xml:space="preserve">Организация информирования, консультирования и содействия жителям муниципального образования по вопросам создания товариществ собственников жилья, советов многоквартирных домов, формирования земельных участков, на которых расположены многоквартирные дома  организация информирования, консультирования и содействия жителям муниципального образования по вопросам создания товариществ собственников жилья, советов многоквартирных домов, формирования земельных участков, на которых расположены многоквартирные дома
</t>
  </si>
  <si>
    <t>Муниципальная программа «Осуществление мероприятий по содействию в установленном порядке исполнительным органам государственной власти Санкт-Петербурга в сборе и обмене информацией  в области защиты населения и территории муниципального образования МО Смольнинское от чрезвычайных ситуаций, а также содействие в информировании населения об угрозе возникновения или о возникновении чрезвычайной ситуации  и 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действий»</t>
  </si>
  <si>
    <t>Муниципальная программа «Проведение работ по военно-патриотическому воспитанию граждан»</t>
  </si>
  <si>
    <t>Расходы на участие в организации и финансировании проведения оплачиваемых общественных работ</t>
  </si>
  <si>
    <t>Раходы на участие в деятельности по профилактике правонарушений</t>
  </si>
  <si>
    <t>Расходы на организацию и проведение досуговых мероприятий для жителей муниципального образования</t>
  </si>
  <si>
    <t>Расходы на 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</t>
  </si>
  <si>
    <t>Приложение № 1 
к Решению Муниципального Совета 
МО Смольнинское 
от ______________  №______</t>
  </si>
  <si>
    <t>РАСПРЕДЕЛЕНИЕ БЮДЖЕТНЫХ АССИГНОВАНИЙ РАСХОДОВ БЮДЖЕТА МУНИЦИПАЛЬНОГО ОБРАЗОВАНИЯ СМОЛЬНИНСКОЕ ПО РАЗДЕЛАМ, ПОДРАЗДЕЛАМ, ЦЕЛЕВЫМ СТАТЬЯМ (МУНИЦИПАЛЬНЫМ ПРОГРАММАМ И НЕПРОГРАММНЫМ НАПРАВЛЕНИЯМ) И ГРУППАМ (ГРУППАМ И ПОДГРУППАМ) ВИДОВ РАСХОДОВ КЛАССИФИКАЦИИ БЮДЖЕТА МУНИЦИПАЛЬНОГО ОБРАЗОВАНИЯ СМОЛЬНИНСКОЕ НА 2018 ГОД
ПРОЕКТ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</si>
</sst>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  <numFmt numFmtId="166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  <charset val="204"/>
    </font>
    <font>
      <sz val="10"/>
      <name val="Times New Roman"/>
      <family val="1"/>
    </font>
    <font>
      <sz val="13"/>
      <name val="Times New Roman"/>
      <family val="1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</cellStyleXfs>
  <cellXfs count="157">
    <xf numFmtId="0" fontId="0" fillId="0" borderId="0" xfId="0"/>
    <xf numFmtId="49" fontId="3" fillId="0" borderId="0" xfId="2" applyNumberFormat="1" applyFont="1" applyAlignment="1">
      <alignment horizontal="left"/>
    </xf>
    <xf numFmtId="0" fontId="3" fillId="0" borderId="0" xfId="2" applyFont="1" applyAlignment="1">
      <alignment vertical="center" wrapText="1"/>
    </xf>
    <xf numFmtId="0" fontId="3" fillId="0" borderId="0" xfId="2" applyFont="1"/>
    <xf numFmtId="49" fontId="5" fillId="0" borderId="0" xfId="3" applyNumberFormat="1" applyFont="1" applyFill="1" applyAlignment="1">
      <alignment vertical="center" wrapText="1"/>
    </xf>
    <xf numFmtId="0" fontId="6" fillId="0" borderId="0" xfId="2" applyFont="1"/>
    <xf numFmtId="49" fontId="7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right"/>
    </xf>
    <xf numFmtId="0" fontId="7" fillId="0" borderId="0" xfId="2" applyFont="1"/>
    <xf numFmtId="49" fontId="3" fillId="0" borderId="0" xfId="2" applyNumberFormat="1" applyFont="1" applyAlignment="1">
      <alignment horizontal="right"/>
    </xf>
    <xf numFmtId="164" fontId="7" fillId="0" borderId="2" xfId="2" applyNumberFormat="1" applyFont="1" applyFill="1" applyBorder="1" applyAlignment="1">
      <alignment horizontal="center" vertical="center" wrapText="1"/>
    </xf>
    <xf numFmtId="164" fontId="8" fillId="0" borderId="2" xfId="2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wrapText="1"/>
    </xf>
    <xf numFmtId="164" fontId="4" fillId="2" borderId="2" xfId="3" applyNumberFormat="1" applyFont="1" applyFill="1" applyBorder="1" applyAlignment="1">
      <alignment horizontal="center" vertical="center"/>
    </xf>
    <xf numFmtId="164" fontId="6" fillId="2" borderId="2" xfId="3" applyNumberFormat="1" applyFont="1" applyFill="1" applyBorder="1" applyAlignment="1">
      <alignment horizontal="center" vertical="center"/>
    </xf>
    <xf numFmtId="164" fontId="4" fillId="3" borderId="2" xfId="3" applyNumberFormat="1" applyFont="1" applyFill="1" applyBorder="1" applyAlignment="1">
      <alignment horizontal="center" vertical="center"/>
    </xf>
    <xf numFmtId="164" fontId="6" fillId="3" borderId="2" xfId="3" applyNumberFormat="1" applyFont="1" applyFill="1" applyBorder="1" applyAlignment="1">
      <alignment horizontal="center" vertical="center"/>
    </xf>
    <xf numFmtId="164" fontId="3" fillId="0" borderId="0" xfId="2" applyNumberFormat="1" applyFont="1"/>
    <xf numFmtId="164" fontId="4" fillId="0" borderId="2" xfId="3" applyNumberFormat="1" applyFont="1" applyBorder="1" applyAlignment="1">
      <alignment horizontal="center" vertical="center"/>
    </xf>
    <xf numFmtId="164" fontId="6" fillId="0" borderId="2" xfId="3" applyNumberFormat="1" applyFont="1" applyBorder="1" applyAlignment="1">
      <alignment horizontal="center" vertical="center"/>
    </xf>
    <xf numFmtId="164" fontId="7" fillId="0" borderId="2" xfId="3" applyNumberFormat="1" applyFont="1" applyBorder="1" applyAlignment="1">
      <alignment horizontal="center" vertical="center"/>
    </xf>
    <xf numFmtId="164" fontId="3" fillId="0" borderId="2" xfId="3" applyNumberFormat="1" applyFont="1" applyBorder="1" applyAlignment="1">
      <alignment horizontal="center" vertical="center"/>
    </xf>
    <xf numFmtId="165" fontId="4" fillId="3" borderId="2" xfId="1" applyNumberFormat="1" applyFont="1" applyFill="1" applyBorder="1" applyAlignment="1">
      <alignment horizontal="center" vertical="center" wrapText="1"/>
    </xf>
    <xf numFmtId="164" fontId="5" fillId="3" borderId="2" xfId="2" applyNumberFormat="1" applyFont="1" applyFill="1" applyBorder="1" applyAlignment="1">
      <alignment horizontal="center" vertical="center" wrapText="1"/>
    </xf>
    <xf numFmtId="166" fontId="4" fillId="0" borderId="2" xfId="1" applyNumberFormat="1" applyFont="1" applyFill="1" applyBorder="1" applyAlignment="1">
      <alignment horizontal="center" vertical="center" wrapText="1"/>
    </xf>
    <xf numFmtId="164" fontId="6" fillId="0" borderId="2" xfId="2" applyNumberFormat="1" applyFont="1" applyFill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center" vertical="center" wrapText="1"/>
    </xf>
    <xf numFmtId="166" fontId="7" fillId="0" borderId="2" xfId="2" applyNumberFormat="1" applyFont="1" applyFill="1" applyBorder="1" applyAlignment="1">
      <alignment horizontal="center" vertical="center" wrapText="1"/>
    </xf>
    <xf numFmtId="166" fontId="8" fillId="0" borderId="2" xfId="2" applyNumberFormat="1" applyFont="1" applyFill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0" xfId="2" applyFont="1" applyFill="1"/>
    <xf numFmtId="164" fontId="7" fillId="0" borderId="2" xfId="3" applyNumberFormat="1" applyFont="1" applyFill="1" applyBorder="1" applyAlignment="1">
      <alignment horizontal="center" vertical="center"/>
    </xf>
    <xf numFmtId="164" fontId="3" fillId="0" borderId="2" xfId="3" applyNumberFormat="1" applyFont="1" applyFill="1" applyBorder="1" applyAlignment="1">
      <alignment horizontal="center" vertical="center"/>
    </xf>
    <xf numFmtId="166" fontId="4" fillId="3" borderId="2" xfId="3" applyNumberFormat="1" applyFont="1" applyFill="1" applyBorder="1" applyAlignment="1">
      <alignment horizontal="center" vertical="center"/>
    </xf>
    <xf numFmtId="166" fontId="10" fillId="3" borderId="2" xfId="3" applyNumberFormat="1" applyFont="1" applyFill="1" applyBorder="1" applyAlignment="1">
      <alignment horizontal="center" vertical="center"/>
    </xf>
    <xf numFmtId="0" fontId="6" fillId="0" borderId="0" xfId="2" applyFont="1" applyFill="1"/>
    <xf numFmtId="164" fontId="4" fillId="5" borderId="2" xfId="3" applyNumberFormat="1" applyFont="1" applyFill="1" applyBorder="1" applyAlignment="1">
      <alignment horizontal="center" vertical="center"/>
    </xf>
    <xf numFmtId="164" fontId="6" fillId="5" borderId="2" xfId="3" applyNumberFormat="1" applyFont="1" applyFill="1" applyBorder="1" applyAlignment="1">
      <alignment horizontal="center" vertical="center"/>
    </xf>
    <xf numFmtId="4" fontId="3" fillId="0" borderId="0" xfId="2" applyNumberFormat="1" applyFont="1"/>
    <xf numFmtId="164" fontId="4" fillId="6" borderId="2" xfId="3" applyNumberFormat="1" applyFont="1" applyFill="1" applyBorder="1" applyAlignment="1">
      <alignment horizontal="center" vertical="center"/>
    </xf>
    <xf numFmtId="164" fontId="6" fillId="6" borderId="2" xfId="3" applyNumberFormat="1" applyFont="1" applyFill="1" applyBorder="1" applyAlignment="1">
      <alignment horizontal="center" vertical="center"/>
    </xf>
    <xf numFmtId="164" fontId="4" fillId="7" borderId="2" xfId="3" applyNumberFormat="1" applyFont="1" applyFill="1" applyBorder="1" applyAlignment="1">
      <alignment horizontal="center" vertical="center"/>
    </xf>
    <xf numFmtId="164" fontId="10" fillId="7" borderId="2" xfId="3" applyNumberFormat="1" applyFont="1" applyFill="1" applyBorder="1" applyAlignment="1">
      <alignment horizontal="center" vertical="center"/>
    </xf>
    <xf numFmtId="43" fontId="7" fillId="0" borderId="2" xfId="1" applyFont="1" applyBorder="1" applyAlignment="1">
      <alignment horizontal="right" vertical="center" indent="1"/>
    </xf>
    <xf numFmtId="165" fontId="3" fillId="0" borderId="2" xfId="1" applyNumberFormat="1" applyFont="1" applyBorder="1" applyAlignment="1">
      <alignment horizontal="right" vertical="center" indent="1"/>
    </xf>
    <xf numFmtId="0" fontId="11" fillId="0" borderId="0" xfId="2" applyFont="1"/>
    <xf numFmtId="165" fontId="3" fillId="0" borderId="2" xfId="1" applyNumberFormat="1" applyFont="1" applyBorder="1" applyAlignment="1">
      <alignment horizontal="center" vertical="center"/>
    </xf>
    <xf numFmtId="166" fontId="4" fillId="0" borderId="2" xfId="3" applyNumberFormat="1" applyFont="1" applyBorder="1" applyAlignment="1">
      <alignment horizontal="center" vertical="center"/>
    </xf>
    <xf numFmtId="166" fontId="6" fillId="0" borderId="2" xfId="3" applyNumberFormat="1" applyFont="1" applyBorder="1" applyAlignment="1">
      <alignment horizontal="center" vertical="center"/>
    </xf>
    <xf numFmtId="166" fontId="4" fillId="7" borderId="2" xfId="1" applyNumberFormat="1" applyFont="1" applyFill="1" applyBorder="1" applyAlignment="1">
      <alignment horizontal="center" vertical="center"/>
    </xf>
    <xf numFmtId="43" fontId="6" fillId="7" borderId="2" xfId="1" applyFont="1" applyFill="1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10" fillId="0" borderId="0" xfId="2" applyFont="1"/>
    <xf numFmtId="0" fontId="12" fillId="0" borderId="0" xfId="2" applyFont="1"/>
    <xf numFmtId="164" fontId="6" fillId="7" borderId="2" xfId="3" applyNumberFormat="1" applyFont="1" applyFill="1" applyBorder="1" applyAlignment="1">
      <alignment horizontal="center" vertical="center"/>
    </xf>
    <xf numFmtId="164" fontId="4" fillId="4" borderId="2" xfId="3" applyNumberFormat="1" applyFont="1" applyFill="1" applyBorder="1" applyAlignment="1">
      <alignment horizontal="center" vertical="center"/>
    </xf>
    <xf numFmtId="164" fontId="6" fillId="4" borderId="2" xfId="3" applyNumberFormat="1" applyFont="1" applyFill="1" applyBorder="1" applyAlignment="1">
      <alignment horizontal="center" vertical="center"/>
    </xf>
    <xf numFmtId="164" fontId="7" fillId="4" borderId="2" xfId="3" applyNumberFormat="1" applyFont="1" applyFill="1" applyBorder="1" applyAlignment="1">
      <alignment horizontal="center" vertical="center"/>
    </xf>
    <xf numFmtId="164" fontId="3" fillId="4" borderId="2" xfId="3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43" fontId="3" fillId="4" borderId="2" xfId="1" applyFont="1" applyFill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 vertical="center"/>
    </xf>
    <xf numFmtId="43" fontId="10" fillId="7" borderId="2" xfId="1" applyFont="1" applyFill="1" applyBorder="1" applyAlignment="1">
      <alignment horizontal="right" vertical="center" indent="1"/>
    </xf>
    <xf numFmtId="166" fontId="7" fillId="0" borderId="2" xfId="2" applyNumberFormat="1" applyFont="1" applyBorder="1" applyAlignment="1">
      <alignment horizontal="center" vertical="center"/>
    </xf>
    <xf numFmtId="166" fontId="7" fillId="0" borderId="2" xfId="2" applyNumberFormat="1" applyFont="1" applyFill="1" applyBorder="1" applyAlignment="1">
      <alignment horizontal="center" vertical="center"/>
    </xf>
    <xf numFmtId="166" fontId="3" fillId="0" borderId="2" xfId="1" applyNumberFormat="1" applyFont="1" applyFill="1" applyBorder="1" applyAlignment="1">
      <alignment horizontal="center" vertical="center"/>
    </xf>
    <xf numFmtId="166" fontId="7" fillId="4" borderId="2" xfId="3" applyNumberFormat="1" applyFont="1" applyFill="1" applyBorder="1" applyAlignment="1">
      <alignment horizontal="center" vertical="center"/>
    </xf>
    <xf numFmtId="166" fontId="3" fillId="4" borderId="2" xfId="3" applyNumberFormat="1" applyFont="1" applyFill="1" applyBorder="1" applyAlignment="1">
      <alignment horizontal="center" vertical="center"/>
    </xf>
    <xf numFmtId="0" fontId="12" fillId="0" borderId="0" xfId="2" applyFont="1" applyFill="1"/>
    <xf numFmtId="166" fontId="3" fillId="0" borderId="2" xfId="2" applyNumberFormat="1" applyFont="1" applyBorder="1" applyAlignment="1">
      <alignment horizontal="center" vertical="center"/>
    </xf>
    <xf numFmtId="166" fontId="7" fillId="0" borderId="2" xfId="2" applyNumberFormat="1" applyFont="1" applyBorder="1" applyAlignment="1">
      <alignment horizontal="center"/>
    </xf>
    <xf numFmtId="166" fontId="3" fillId="0" borderId="2" xfId="2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166" fontId="7" fillId="0" borderId="2" xfId="1" applyNumberFormat="1" applyFont="1" applyBorder="1" applyAlignment="1">
      <alignment horizontal="center"/>
    </xf>
    <xf numFmtId="164" fontId="13" fillId="0" borderId="2" xfId="3" applyNumberFormat="1" applyFont="1" applyBorder="1" applyAlignment="1">
      <alignment horizontal="center" vertical="center"/>
    </xf>
    <xf numFmtId="164" fontId="11" fillId="0" borderId="2" xfId="3" applyNumberFormat="1" applyFont="1" applyBorder="1" applyAlignment="1">
      <alignment horizontal="center" vertical="center"/>
    </xf>
    <xf numFmtId="164" fontId="7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164" fontId="14" fillId="7" borderId="2" xfId="3" applyNumberFormat="1" applyFont="1" applyFill="1" applyBorder="1" applyAlignment="1">
      <alignment horizontal="center" vertical="center"/>
    </xf>
    <xf numFmtId="164" fontId="10" fillId="6" borderId="2" xfId="3" applyNumberFormat="1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4" fillId="8" borderId="2" xfId="3" applyNumberFormat="1" applyFont="1" applyFill="1" applyBorder="1" applyAlignment="1">
      <alignment horizontal="center" vertical="center"/>
    </xf>
    <xf numFmtId="164" fontId="6" fillId="8" borderId="2" xfId="3" applyNumberFormat="1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/>
    </xf>
    <xf numFmtId="164" fontId="10" fillId="9" borderId="5" xfId="0" applyNumberFormat="1" applyFont="1" applyFill="1" applyBorder="1" applyAlignment="1">
      <alignment horizontal="center" vertical="center"/>
    </xf>
    <xf numFmtId="164" fontId="7" fillId="10" borderId="4" xfId="0" applyNumberFormat="1" applyFont="1" applyFill="1" applyBorder="1" applyAlignment="1">
      <alignment horizontal="center" vertical="center"/>
    </xf>
    <xf numFmtId="164" fontId="3" fillId="10" borderId="4" xfId="0" applyNumberFormat="1" applyFont="1" applyFill="1" applyBorder="1" applyAlignment="1">
      <alignment horizontal="center" vertical="center"/>
    </xf>
    <xf numFmtId="4" fontId="3" fillId="0" borderId="0" xfId="2" applyNumberFormat="1" applyFont="1" applyAlignment="1">
      <alignment horizontal="left"/>
    </xf>
    <xf numFmtId="0" fontId="9" fillId="0" borderId="0" xfId="2" applyFont="1"/>
    <xf numFmtId="164" fontId="9" fillId="0" borderId="2" xfId="3" applyNumberFormat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164" fontId="9" fillId="10" borderId="4" xfId="0" applyNumberFormat="1" applyFont="1" applyFill="1" applyBorder="1" applyAlignment="1">
      <alignment horizontal="center" vertical="center"/>
    </xf>
    <xf numFmtId="43" fontId="9" fillId="10" borderId="4" xfId="1" applyFont="1" applyFill="1" applyBorder="1" applyAlignment="1">
      <alignment horizontal="center" vertical="center"/>
    </xf>
    <xf numFmtId="164" fontId="9" fillId="0" borderId="5" xfId="3" applyNumberFormat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0" fontId="3" fillId="0" borderId="6" xfId="2" applyFont="1" applyBorder="1" applyAlignment="1">
      <alignment horizontal="left"/>
    </xf>
    <xf numFmtId="0" fontId="3" fillId="0" borderId="6" xfId="2" applyFont="1" applyBorder="1" applyAlignment="1">
      <alignment horizontal="left" vertical="center" wrapText="1"/>
    </xf>
    <xf numFmtId="49" fontId="3" fillId="0" borderId="0" xfId="2" applyNumberFormat="1" applyFont="1"/>
    <xf numFmtId="4" fontId="3" fillId="0" borderId="0" xfId="2" applyNumberFormat="1" applyFont="1" applyAlignment="1">
      <alignment horizontal="right"/>
    </xf>
    <xf numFmtId="49" fontId="15" fillId="0" borderId="2" xfId="2" applyNumberFormat="1" applyFont="1" applyFill="1" applyBorder="1" applyAlignment="1">
      <alignment horizontal="left" vertical="center" wrapText="1"/>
    </xf>
    <xf numFmtId="0" fontId="15" fillId="0" borderId="2" xfId="2" applyFont="1" applyFill="1" applyBorder="1" applyAlignment="1">
      <alignment horizontal="center" vertical="center" wrapText="1"/>
    </xf>
    <xf numFmtId="49" fontId="15" fillId="0" borderId="2" xfId="2" applyNumberFormat="1" applyFont="1" applyFill="1" applyBorder="1" applyAlignment="1">
      <alignment horizontal="center" vertical="center" wrapText="1"/>
    </xf>
    <xf numFmtId="49" fontId="10" fillId="0" borderId="2" xfId="2" applyNumberFormat="1" applyFont="1" applyFill="1" applyBorder="1" applyAlignment="1">
      <alignment horizontal="left"/>
    </xf>
    <xf numFmtId="49" fontId="10" fillId="0" borderId="2" xfId="2" applyNumberFormat="1" applyFont="1" applyFill="1" applyBorder="1" applyAlignment="1">
      <alignment vertical="top" wrapText="1"/>
    </xf>
    <xf numFmtId="49" fontId="10" fillId="0" borderId="2" xfId="2" applyNumberFormat="1" applyFont="1" applyFill="1" applyBorder="1" applyAlignment="1">
      <alignment horizontal="center" vertical="center"/>
    </xf>
    <xf numFmtId="164" fontId="10" fillId="0" borderId="2" xfId="3" applyNumberFormat="1" applyFont="1" applyFill="1" applyBorder="1" applyAlignment="1">
      <alignment vertical="center"/>
    </xf>
    <xf numFmtId="49" fontId="15" fillId="0" borderId="2" xfId="2" applyNumberFormat="1" applyFont="1" applyFill="1" applyBorder="1" applyAlignment="1">
      <alignment horizontal="left"/>
    </xf>
    <xf numFmtId="49" fontId="15" fillId="0" borderId="2" xfId="2" applyNumberFormat="1" applyFont="1" applyFill="1" applyBorder="1" applyAlignment="1">
      <alignment vertical="top" wrapText="1"/>
    </xf>
    <xf numFmtId="49" fontId="15" fillId="0" borderId="2" xfId="2" applyNumberFormat="1" applyFont="1" applyFill="1" applyBorder="1" applyAlignment="1">
      <alignment horizontal="center" vertical="center"/>
    </xf>
    <xf numFmtId="164" fontId="15" fillId="0" borderId="2" xfId="3" applyNumberFormat="1" applyFont="1" applyFill="1" applyBorder="1" applyAlignment="1">
      <alignment vertical="center"/>
    </xf>
    <xf numFmtId="49" fontId="10" fillId="0" borderId="2" xfId="2" applyNumberFormat="1" applyFont="1" applyFill="1" applyBorder="1" applyAlignment="1">
      <alignment horizontal="left" wrapText="1"/>
    </xf>
    <xf numFmtId="49" fontId="10" fillId="0" borderId="2" xfId="2" applyNumberFormat="1" applyFont="1" applyFill="1" applyBorder="1" applyAlignment="1">
      <alignment horizontal="center" vertical="center" wrapText="1"/>
    </xf>
    <xf numFmtId="49" fontId="10" fillId="0" borderId="2" xfId="3" applyNumberFormat="1" applyFont="1" applyFill="1" applyBorder="1" applyAlignment="1">
      <alignment horizontal="center" vertical="center" wrapText="1"/>
    </xf>
    <xf numFmtId="164" fontId="10" fillId="0" borderId="2" xfId="2" applyNumberFormat="1" applyFont="1" applyFill="1" applyBorder="1" applyAlignment="1">
      <alignment vertical="center" wrapText="1"/>
    </xf>
    <xf numFmtId="49" fontId="15" fillId="0" borderId="2" xfId="2" applyNumberFormat="1" applyFont="1" applyFill="1" applyBorder="1" applyAlignment="1">
      <alignment horizontal="left" wrapText="1"/>
    </xf>
    <xf numFmtId="49" fontId="10" fillId="0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10" fillId="0" borderId="2" xfId="2" applyNumberFormat="1" applyFont="1" applyFill="1" applyBorder="1" applyAlignment="1">
      <alignment vertical="center"/>
    </xf>
    <xf numFmtId="49" fontId="15" fillId="0" borderId="2" xfId="2" applyNumberFormat="1" applyFont="1" applyFill="1" applyBorder="1" applyAlignment="1">
      <alignment vertical="center"/>
    </xf>
    <xf numFmtId="49" fontId="10" fillId="0" borderId="2" xfId="2" applyNumberFormat="1" applyFont="1" applyFill="1" applyBorder="1" applyAlignment="1">
      <alignment horizontal="left" vertical="top" wrapText="1"/>
    </xf>
    <xf numFmtId="0" fontId="10" fillId="0" borderId="2" xfId="2" applyNumberFormat="1" applyFont="1" applyFill="1" applyBorder="1" applyAlignment="1">
      <alignment horizontal="left" vertical="top" wrapText="1"/>
    </xf>
    <xf numFmtId="49" fontId="10" fillId="0" borderId="3" xfId="0" applyNumberFormat="1" applyFont="1" applyFill="1" applyBorder="1" applyAlignment="1">
      <alignment horizontal="left"/>
    </xf>
    <xf numFmtId="49" fontId="10" fillId="0" borderId="4" xfId="0" applyNumberFormat="1" applyFont="1" applyFill="1" applyBorder="1" applyAlignment="1">
      <alignment vertical="top" wrapText="1"/>
    </xf>
    <xf numFmtId="49" fontId="10" fillId="0" borderId="4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vertical="center"/>
    </xf>
    <xf numFmtId="49" fontId="15" fillId="0" borderId="3" xfId="0" applyNumberFormat="1" applyFont="1" applyFill="1" applyBorder="1" applyAlignment="1">
      <alignment horizontal="left"/>
    </xf>
    <xf numFmtId="49" fontId="15" fillId="0" borderId="4" xfId="0" applyNumberFormat="1" applyFont="1" applyFill="1" applyBorder="1" applyAlignment="1">
      <alignment vertical="top" wrapText="1"/>
    </xf>
    <xf numFmtId="49" fontId="15" fillId="0" borderId="4" xfId="0" applyNumberFormat="1" applyFont="1" applyFill="1" applyBorder="1" applyAlignment="1">
      <alignment horizontal="center" vertical="center"/>
    </xf>
    <xf numFmtId="164" fontId="15" fillId="0" borderId="4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 wrapText="1"/>
    </xf>
    <xf numFmtId="0" fontId="10" fillId="0" borderId="2" xfId="2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top" wrapText="1"/>
    </xf>
    <xf numFmtId="0" fontId="10" fillId="0" borderId="2" xfId="2" applyNumberFormat="1" applyFont="1" applyFill="1" applyBorder="1" applyAlignment="1">
      <alignment vertical="top" wrapText="1"/>
    </xf>
    <xf numFmtId="49" fontId="10" fillId="0" borderId="2" xfId="0" applyNumberFormat="1" applyFont="1" applyFill="1" applyBorder="1" applyAlignment="1">
      <alignment horizontal="left" vertical="top" wrapText="1"/>
    </xf>
    <xf numFmtId="0" fontId="10" fillId="0" borderId="2" xfId="0" applyNumberFormat="1" applyFont="1" applyFill="1" applyBorder="1" applyAlignment="1">
      <alignment vertical="justify" wrapText="1"/>
    </xf>
    <xf numFmtId="0" fontId="10" fillId="0" borderId="2" xfId="2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164" fontId="10" fillId="0" borderId="2" xfId="3" applyNumberFormat="1" applyFont="1" applyFill="1" applyBorder="1" applyAlignment="1">
      <alignment horizontal="right" vertical="center" indent="1"/>
    </xf>
    <xf numFmtId="0" fontId="15" fillId="0" borderId="2" xfId="2" applyFont="1" applyFill="1" applyBorder="1" applyAlignment="1">
      <alignment vertical="center" wrapText="1"/>
    </xf>
    <xf numFmtId="164" fontId="15" fillId="0" borderId="2" xfId="3" applyNumberFormat="1" applyFont="1" applyFill="1" applyBorder="1" applyAlignment="1">
      <alignment horizontal="right" vertical="center" indent="1"/>
    </xf>
    <xf numFmtId="49" fontId="16" fillId="0" borderId="2" xfId="2" applyNumberFormat="1" applyFont="1" applyFill="1" applyBorder="1" applyAlignment="1">
      <alignment vertical="top" wrapText="1"/>
    </xf>
    <xf numFmtId="49" fontId="17" fillId="0" borderId="2" xfId="2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 applyProtection="1">
      <alignment vertical="top" wrapText="1"/>
      <protection locked="0"/>
    </xf>
    <xf numFmtId="49" fontId="18" fillId="0" borderId="2" xfId="2" applyNumberFormat="1" applyFont="1" applyFill="1" applyBorder="1" applyAlignment="1">
      <alignment horizontal="left"/>
    </xf>
    <xf numFmtId="0" fontId="10" fillId="0" borderId="4" xfId="0" applyNumberFormat="1" applyFont="1" applyFill="1" applyBorder="1" applyAlignment="1">
      <alignment vertical="top" wrapText="1"/>
    </xf>
    <xf numFmtId="164" fontId="10" fillId="0" borderId="4" xfId="0" applyNumberFormat="1" applyFont="1" applyFill="1" applyBorder="1" applyAlignment="1">
      <alignment horizontal="right" vertical="center" indent="1"/>
    </xf>
    <xf numFmtId="164" fontId="15" fillId="0" borderId="4" xfId="0" applyNumberFormat="1" applyFont="1" applyFill="1" applyBorder="1" applyAlignment="1">
      <alignment horizontal="right" vertical="center" indent="1"/>
    </xf>
    <xf numFmtId="49" fontId="10" fillId="0" borderId="2" xfId="2" applyNumberFormat="1" applyFont="1" applyFill="1" applyBorder="1" applyAlignment="1">
      <alignment horizontal="left" vertical="center"/>
    </xf>
    <xf numFmtId="0" fontId="15" fillId="0" borderId="0" xfId="2" applyFont="1" applyFill="1" applyAlignment="1">
      <alignment horizontal="center" vertical="top" wrapText="1"/>
    </xf>
    <xf numFmtId="49" fontId="3" fillId="0" borderId="0" xfId="2" applyNumberFormat="1" applyFont="1" applyAlignment="1">
      <alignment horizontal="right" vertical="top" wrapText="1"/>
    </xf>
    <xf numFmtId="49" fontId="3" fillId="0" borderId="0" xfId="2" applyNumberFormat="1" applyFont="1" applyAlignment="1">
      <alignment horizontal="right" vertical="top" wrapText="1"/>
    </xf>
    <xf numFmtId="0" fontId="10" fillId="0" borderId="0" xfId="3" applyNumberFormat="1" applyFont="1" applyFill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[0]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D133"/>
  <sheetViews>
    <sheetView tabSelected="1" view="pageBreakPreview" zoomScaleSheetLayoutView="100" workbookViewId="0">
      <selection activeCell="C12" sqref="C12"/>
    </sheetView>
  </sheetViews>
  <sheetFormatPr defaultRowHeight="15.75"/>
  <cols>
    <col min="1" max="1" width="6.7109375" style="1" customWidth="1"/>
    <col min="2" max="2" width="98.140625" style="2" customWidth="1"/>
    <col min="3" max="3" width="13.5703125" style="101" customWidth="1"/>
    <col min="4" max="4" width="14.7109375" style="101" customWidth="1"/>
    <col min="5" max="5" width="11.28515625" style="101" customWidth="1"/>
    <col min="6" max="6" width="13.42578125" style="101" customWidth="1"/>
    <col min="7" max="7" width="13.42578125" style="3" hidden="1" customWidth="1"/>
    <col min="8" max="8" width="14.5703125" style="3" hidden="1" customWidth="1"/>
    <col min="9" max="9" width="9.140625" style="3"/>
    <col min="10" max="10" width="10.140625" style="3" bestFit="1" customWidth="1"/>
    <col min="11" max="12" width="9.140625" style="3"/>
    <col min="13" max="13" width="10.140625" style="3" bestFit="1" customWidth="1"/>
    <col min="14" max="219" width="9.140625" style="3"/>
    <col min="220" max="220" width="9.42578125" style="3" customWidth="1"/>
    <col min="221" max="221" width="65.5703125" style="3" customWidth="1"/>
    <col min="222" max="222" width="7.85546875" style="3" customWidth="1"/>
    <col min="223" max="223" width="11.28515625" style="3" customWidth="1"/>
    <col min="224" max="224" width="11.7109375" style="3" customWidth="1"/>
    <col min="225" max="225" width="8.140625" style="3" customWidth="1"/>
    <col min="226" max="226" width="13.7109375" style="3" customWidth="1"/>
    <col min="227" max="475" width="9.140625" style="3"/>
    <col min="476" max="476" width="9.42578125" style="3" customWidth="1"/>
    <col min="477" max="477" width="65.5703125" style="3" customWidth="1"/>
    <col min="478" max="478" width="7.85546875" style="3" customWidth="1"/>
    <col min="479" max="479" width="11.28515625" style="3" customWidth="1"/>
    <col min="480" max="480" width="11.7109375" style="3" customWidth="1"/>
    <col min="481" max="481" width="8.140625" style="3" customWidth="1"/>
    <col min="482" max="482" width="13.7109375" style="3" customWidth="1"/>
    <col min="483" max="731" width="9.140625" style="3"/>
    <col min="732" max="732" width="9.42578125" style="3" customWidth="1"/>
    <col min="733" max="733" width="65.5703125" style="3" customWidth="1"/>
    <col min="734" max="734" width="7.85546875" style="3" customWidth="1"/>
    <col min="735" max="735" width="11.28515625" style="3" customWidth="1"/>
    <col min="736" max="736" width="11.7109375" style="3" customWidth="1"/>
    <col min="737" max="737" width="8.140625" style="3" customWidth="1"/>
    <col min="738" max="738" width="13.7109375" style="3" customWidth="1"/>
    <col min="739" max="987" width="9.140625" style="3"/>
    <col min="988" max="988" width="9.42578125" style="3" customWidth="1"/>
    <col min="989" max="989" width="65.5703125" style="3" customWidth="1"/>
    <col min="990" max="990" width="7.85546875" style="3" customWidth="1"/>
    <col min="991" max="991" width="11.28515625" style="3" customWidth="1"/>
    <col min="992" max="992" width="11.7109375" style="3" customWidth="1"/>
    <col min="993" max="993" width="8.140625" style="3" customWidth="1"/>
    <col min="994" max="994" width="13.7109375" style="3" customWidth="1"/>
    <col min="995" max="1243" width="9.140625" style="3"/>
    <col min="1244" max="1244" width="9.42578125" style="3" customWidth="1"/>
    <col min="1245" max="1245" width="65.5703125" style="3" customWidth="1"/>
    <col min="1246" max="1246" width="7.85546875" style="3" customWidth="1"/>
    <col min="1247" max="1247" width="11.28515625" style="3" customWidth="1"/>
    <col min="1248" max="1248" width="11.7109375" style="3" customWidth="1"/>
    <col min="1249" max="1249" width="8.140625" style="3" customWidth="1"/>
    <col min="1250" max="1250" width="13.7109375" style="3" customWidth="1"/>
    <col min="1251" max="1499" width="9.140625" style="3"/>
    <col min="1500" max="1500" width="9.42578125" style="3" customWidth="1"/>
    <col min="1501" max="1501" width="65.5703125" style="3" customWidth="1"/>
    <col min="1502" max="1502" width="7.85546875" style="3" customWidth="1"/>
    <col min="1503" max="1503" width="11.28515625" style="3" customWidth="1"/>
    <col min="1504" max="1504" width="11.7109375" style="3" customWidth="1"/>
    <col min="1505" max="1505" width="8.140625" style="3" customWidth="1"/>
    <col min="1506" max="1506" width="13.7109375" style="3" customWidth="1"/>
    <col min="1507" max="1755" width="9.140625" style="3"/>
    <col min="1756" max="1756" width="9.42578125" style="3" customWidth="1"/>
    <col min="1757" max="1757" width="65.5703125" style="3" customWidth="1"/>
    <col min="1758" max="1758" width="7.85546875" style="3" customWidth="1"/>
    <col min="1759" max="1759" width="11.28515625" style="3" customWidth="1"/>
    <col min="1760" max="1760" width="11.7109375" style="3" customWidth="1"/>
    <col min="1761" max="1761" width="8.140625" style="3" customWidth="1"/>
    <col min="1762" max="1762" width="13.7109375" style="3" customWidth="1"/>
    <col min="1763" max="2011" width="9.140625" style="3"/>
    <col min="2012" max="2012" width="9.42578125" style="3" customWidth="1"/>
    <col min="2013" max="2013" width="65.5703125" style="3" customWidth="1"/>
    <col min="2014" max="2014" width="7.85546875" style="3" customWidth="1"/>
    <col min="2015" max="2015" width="11.28515625" style="3" customWidth="1"/>
    <col min="2016" max="2016" width="11.7109375" style="3" customWidth="1"/>
    <col min="2017" max="2017" width="8.140625" style="3" customWidth="1"/>
    <col min="2018" max="2018" width="13.7109375" style="3" customWidth="1"/>
    <col min="2019" max="2267" width="9.140625" style="3"/>
    <col min="2268" max="2268" width="9.42578125" style="3" customWidth="1"/>
    <col min="2269" max="2269" width="65.5703125" style="3" customWidth="1"/>
    <col min="2270" max="2270" width="7.85546875" style="3" customWidth="1"/>
    <col min="2271" max="2271" width="11.28515625" style="3" customWidth="1"/>
    <col min="2272" max="2272" width="11.7109375" style="3" customWidth="1"/>
    <col min="2273" max="2273" width="8.140625" style="3" customWidth="1"/>
    <col min="2274" max="2274" width="13.7109375" style="3" customWidth="1"/>
    <col min="2275" max="2523" width="9.140625" style="3"/>
    <col min="2524" max="2524" width="9.42578125" style="3" customWidth="1"/>
    <col min="2525" max="2525" width="65.5703125" style="3" customWidth="1"/>
    <col min="2526" max="2526" width="7.85546875" style="3" customWidth="1"/>
    <col min="2527" max="2527" width="11.28515625" style="3" customWidth="1"/>
    <col min="2528" max="2528" width="11.7109375" style="3" customWidth="1"/>
    <col min="2529" max="2529" width="8.140625" style="3" customWidth="1"/>
    <col min="2530" max="2530" width="13.7109375" style="3" customWidth="1"/>
    <col min="2531" max="2779" width="9.140625" style="3"/>
    <col min="2780" max="2780" width="9.42578125" style="3" customWidth="1"/>
    <col min="2781" max="2781" width="65.5703125" style="3" customWidth="1"/>
    <col min="2782" max="2782" width="7.85546875" style="3" customWidth="1"/>
    <col min="2783" max="2783" width="11.28515625" style="3" customWidth="1"/>
    <col min="2784" max="2784" width="11.7109375" style="3" customWidth="1"/>
    <col min="2785" max="2785" width="8.140625" style="3" customWidth="1"/>
    <col min="2786" max="2786" width="13.7109375" style="3" customWidth="1"/>
    <col min="2787" max="3035" width="9.140625" style="3"/>
    <col min="3036" max="3036" width="9.42578125" style="3" customWidth="1"/>
    <col min="3037" max="3037" width="65.5703125" style="3" customWidth="1"/>
    <col min="3038" max="3038" width="7.85546875" style="3" customWidth="1"/>
    <col min="3039" max="3039" width="11.28515625" style="3" customWidth="1"/>
    <col min="3040" max="3040" width="11.7109375" style="3" customWidth="1"/>
    <col min="3041" max="3041" width="8.140625" style="3" customWidth="1"/>
    <col min="3042" max="3042" width="13.7109375" style="3" customWidth="1"/>
    <col min="3043" max="3291" width="9.140625" style="3"/>
    <col min="3292" max="3292" width="9.42578125" style="3" customWidth="1"/>
    <col min="3293" max="3293" width="65.5703125" style="3" customWidth="1"/>
    <col min="3294" max="3294" width="7.85546875" style="3" customWidth="1"/>
    <col min="3295" max="3295" width="11.28515625" style="3" customWidth="1"/>
    <col min="3296" max="3296" width="11.7109375" style="3" customWidth="1"/>
    <col min="3297" max="3297" width="8.140625" style="3" customWidth="1"/>
    <col min="3298" max="3298" width="13.7109375" style="3" customWidth="1"/>
    <col min="3299" max="3547" width="9.140625" style="3"/>
    <col min="3548" max="3548" width="9.42578125" style="3" customWidth="1"/>
    <col min="3549" max="3549" width="65.5703125" style="3" customWidth="1"/>
    <col min="3550" max="3550" width="7.85546875" style="3" customWidth="1"/>
    <col min="3551" max="3551" width="11.28515625" style="3" customWidth="1"/>
    <col min="3552" max="3552" width="11.7109375" style="3" customWidth="1"/>
    <col min="3553" max="3553" width="8.140625" style="3" customWidth="1"/>
    <col min="3554" max="3554" width="13.7109375" style="3" customWidth="1"/>
    <col min="3555" max="3803" width="9.140625" style="3"/>
    <col min="3804" max="3804" width="9.42578125" style="3" customWidth="1"/>
    <col min="3805" max="3805" width="65.5703125" style="3" customWidth="1"/>
    <col min="3806" max="3806" width="7.85546875" style="3" customWidth="1"/>
    <col min="3807" max="3807" width="11.28515625" style="3" customWidth="1"/>
    <col min="3808" max="3808" width="11.7109375" style="3" customWidth="1"/>
    <col min="3809" max="3809" width="8.140625" style="3" customWidth="1"/>
    <col min="3810" max="3810" width="13.7109375" style="3" customWidth="1"/>
    <col min="3811" max="4059" width="9.140625" style="3"/>
    <col min="4060" max="4060" width="9.42578125" style="3" customWidth="1"/>
    <col min="4061" max="4061" width="65.5703125" style="3" customWidth="1"/>
    <col min="4062" max="4062" width="7.85546875" style="3" customWidth="1"/>
    <col min="4063" max="4063" width="11.28515625" style="3" customWidth="1"/>
    <col min="4064" max="4064" width="11.7109375" style="3" customWidth="1"/>
    <col min="4065" max="4065" width="8.140625" style="3" customWidth="1"/>
    <col min="4066" max="4066" width="13.7109375" style="3" customWidth="1"/>
    <col min="4067" max="4315" width="9.140625" style="3"/>
    <col min="4316" max="4316" width="9.42578125" style="3" customWidth="1"/>
    <col min="4317" max="4317" width="65.5703125" style="3" customWidth="1"/>
    <col min="4318" max="4318" width="7.85546875" style="3" customWidth="1"/>
    <col min="4319" max="4319" width="11.28515625" style="3" customWidth="1"/>
    <col min="4320" max="4320" width="11.7109375" style="3" customWidth="1"/>
    <col min="4321" max="4321" width="8.140625" style="3" customWidth="1"/>
    <col min="4322" max="4322" width="13.7109375" style="3" customWidth="1"/>
    <col min="4323" max="4571" width="9.140625" style="3"/>
    <col min="4572" max="4572" width="9.42578125" style="3" customWidth="1"/>
    <col min="4573" max="4573" width="65.5703125" style="3" customWidth="1"/>
    <col min="4574" max="4574" width="7.85546875" style="3" customWidth="1"/>
    <col min="4575" max="4575" width="11.28515625" style="3" customWidth="1"/>
    <col min="4576" max="4576" width="11.7109375" style="3" customWidth="1"/>
    <col min="4577" max="4577" width="8.140625" style="3" customWidth="1"/>
    <col min="4578" max="4578" width="13.7109375" style="3" customWidth="1"/>
    <col min="4579" max="4827" width="9.140625" style="3"/>
    <col min="4828" max="4828" width="9.42578125" style="3" customWidth="1"/>
    <col min="4829" max="4829" width="65.5703125" style="3" customWidth="1"/>
    <col min="4830" max="4830" width="7.85546875" style="3" customWidth="1"/>
    <col min="4831" max="4831" width="11.28515625" style="3" customWidth="1"/>
    <col min="4832" max="4832" width="11.7109375" style="3" customWidth="1"/>
    <col min="4833" max="4833" width="8.140625" style="3" customWidth="1"/>
    <col min="4834" max="4834" width="13.7109375" style="3" customWidth="1"/>
    <col min="4835" max="5083" width="9.140625" style="3"/>
    <col min="5084" max="5084" width="9.42578125" style="3" customWidth="1"/>
    <col min="5085" max="5085" width="65.5703125" style="3" customWidth="1"/>
    <col min="5086" max="5086" width="7.85546875" style="3" customWidth="1"/>
    <col min="5087" max="5087" width="11.28515625" style="3" customWidth="1"/>
    <col min="5088" max="5088" width="11.7109375" style="3" customWidth="1"/>
    <col min="5089" max="5089" width="8.140625" style="3" customWidth="1"/>
    <col min="5090" max="5090" width="13.7109375" style="3" customWidth="1"/>
    <col min="5091" max="5339" width="9.140625" style="3"/>
    <col min="5340" max="5340" width="9.42578125" style="3" customWidth="1"/>
    <col min="5341" max="5341" width="65.5703125" style="3" customWidth="1"/>
    <col min="5342" max="5342" width="7.85546875" style="3" customWidth="1"/>
    <col min="5343" max="5343" width="11.28515625" style="3" customWidth="1"/>
    <col min="5344" max="5344" width="11.7109375" style="3" customWidth="1"/>
    <col min="5345" max="5345" width="8.140625" style="3" customWidth="1"/>
    <col min="5346" max="5346" width="13.7109375" style="3" customWidth="1"/>
    <col min="5347" max="5595" width="9.140625" style="3"/>
    <col min="5596" max="5596" width="9.42578125" style="3" customWidth="1"/>
    <col min="5597" max="5597" width="65.5703125" style="3" customWidth="1"/>
    <col min="5598" max="5598" width="7.85546875" style="3" customWidth="1"/>
    <col min="5599" max="5599" width="11.28515625" style="3" customWidth="1"/>
    <col min="5600" max="5600" width="11.7109375" style="3" customWidth="1"/>
    <col min="5601" max="5601" width="8.140625" style="3" customWidth="1"/>
    <col min="5602" max="5602" width="13.7109375" style="3" customWidth="1"/>
    <col min="5603" max="5851" width="9.140625" style="3"/>
    <col min="5852" max="5852" width="9.42578125" style="3" customWidth="1"/>
    <col min="5853" max="5853" width="65.5703125" style="3" customWidth="1"/>
    <col min="5854" max="5854" width="7.85546875" style="3" customWidth="1"/>
    <col min="5855" max="5855" width="11.28515625" style="3" customWidth="1"/>
    <col min="5856" max="5856" width="11.7109375" style="3" customWidth="1"/>
    <col min="5857" max="5857" width="8.140625" style="3" customWidth="1"/>
    <col min="5858" max="5858" width="13.7109375" style="3" customWidth="1"/>
    <col min="5859" max="6107" width="9.140625" style="3"/>
    <col min="6108" max="6108" width="9.42578125" style="3" customWidth="1"/>
    <col min="6109" max="6109" width="65.5703125" style="3" customWidth="1"/>
    <col min="6110" max="6110" width="7.85546875" style="3" customWidth="1"/>
    <col min="6111" max="6111" width="11.28515625" style="3" customWidth="1"/>
    <col min="6112" max="6112" width="11.7109375" style="3" customWidth="1"/>
    <col min="6113" max="6113" width="8.140625" style="3" customWidth="1"/>
    <col min="6114" max="6114" width="13.7109375" style="3" customWidth="1"/>
    <col min="6115" max="6363" width="9.140625" style="3"/>
    <col min="6364" max="6364" width="9.42578125" style="3" customWidth="1"/>
    <col min="6365" max="6365" width="65.5703125" style="3" customWidth="1"/>
    <col min="6366" max="6366" width="7.85546875" style="3" customWidth="1"/>
    <col min="6367" max="6367" width="11.28515625" style="3" customWidth="1"/>
    <col min="6368" max="6368" width="11.7109375" style="3" customWidth="1"/>
    <col min="6369" max="6369" width="8.140625" style="3" customWidth="1"/>
    <col min="6370" max="6370" width="13.7109375" style="3" customWidth="1"/>
    <col min="6371" max="6619" width="9.140625" style="3"/>
    <col min="6620" max="6620" width="9.42578125" style="3" customWidth="1"/>
    <col min="6621" max="6621" width="65.5703125" style="3" customWidth="1"/>
    <col min="6622" max="6622" width="7.85546875" style="3" customWidth="1"/>
    <col min="6623" max="6623" width="11.28515625" style="3" customWidth="1"/>
    <col min="6624" max="6624" width="11.7109375" style="3" customWidth="1"/>
    <col min="6625" max="6625" width="8.140625" style="3" customWidth="1"/>
    <col min="6626" max="6626" width="13.7109375" style="3" customWidth="1"/>
    <col min="6627" max="6875" width="9.140625" style="3"/>
    <col min="6876" max="6876" width="9.42578125" style="3" customWidth="1"/>
    <col min="6877" max="6877" width="65.5703125" style="3" customWidth="1"/>
    <col min="6878" max="6878" width="7.85546875" style="3" customWidth="1"/>
    <col min="6879" max="6879" width="11.28515625" style="3" customWidth="1"/>
    <col min="6880" max="6880" width="11.7109375" style="3" customWidth="1"/>
    <col min="6881" max="6881" width="8.140625" style="3" customWidth="1"/>
    <col min="6882" max="6882" width="13.7109375" style="3" customWidth="1"/>
    <col min="6883" max="7131" width="9.140625" style="3"/>
    <col min="7132" max="7132" width="9.42578125" style="3" customWidth="1"/>
    <col min="7133" max="7133" width="65.5703125" style="3" customWidth="1"/>
    <col min="7134" max="7134" width="7.85546875" style="3" customWidth="1"/>
    <col min="7135" max="7135" width="11.28515625" style="3" customWidth="1"/>
    <col min="7136" max="7136" width="11.7109375" style="3" customWidth="1"/>
    <col min="7137" max="7137" width="8.140625" style="3" customWidth="1"/>
    <col min="7138" max="7138" width="13.7109375" style="3" customWidth="1"/>
    <col min="7139" max="7387" width="9.140625" style="3"/>
    <col min="7388" max="7388" width="9.42578125" style="3" customWidth="1"/>
    <col min="7389" max="7389" width="65.5703125" style="3" customWidth="1"/>
    <col min="7390" max="7390" width="7.85546875" style="3" customWidth="1"/>
    <col min="7391" max="7391" width="11.28515625" style="3" customWidth="1"/>
    <col min="7392" max="7392" width="11.7109375" style="3" customWidth="1"/>
    <col min="7393" max="7393" width="8.140625" style="3" customWidth="1"/>
    <col min="7394" max="7394" width="13.7109375" style="3" customWidth="1"/>
    <col min="7395" max="7643" width="9.140625" style="3"/>
    <col min="7644" max="7644" width="9.42578125" style="3" customWidth="1"/>
    <col min="7645" max="7645" width="65.5703125" style="3" customWidth="1"/>
    <col min="7646" max="7646" width="7.85546875" style="3" customWidth="1"/>
    <col min="7647" max="7647" width="11.28515625" style="3" customWidth="1"/>
    <col min="7648" max="7648" width="11.7109375" style="3" customWidth="1"/>
    <col min="7649" max="7649" width="8.140625" style="3" customWidth="1"/>
    <col min="7650" max="7650" width="13.7109375" style="3" customWidth="1"/>
    <col min="7651" max="7899" width="9.140625" style="3"/>
    <col min="7900" max="7900" width="9.42578125" style="3" customWidth="1"/>
    <col min="7901" max="7901" width="65.5703125" style="3" customWidth="1"/>
    <col min="7902" max="7902" width="7.85546875" style="3" customWidth="1"/>
    <col min="7903" max="7903" width="11.28515625" style="3" customWidth="1"/>
    <col min="7904" max="7904" width="11.7109375" style="3" customWidth="1"/>
    <col min="7905" max="7905" width="8.140625" style="3" customWidth="1"/>
    <col min="7906" max="7906" width="13.7109375" style="3" customWidth="1"/>
    <col min="7907" max="8155" width="9.140625" style="3"/>
    <col min="8156" max="8156" width="9.42578125" style="3" customWidth="1"/>
    <col min="8157" max="8157" width="65.5703125" style="3" customWidth="1"/>
    <col min="8158" max="8158" width="7.85546875" style="3" customWidth="1"/>
    <col min="8159" max="8159" width="11.28515625" style="3" customWidth="1"/>
    <col min="8160" max="8160" width="11.7109375" style="3" customWidth="1"/>
    <col min="8161" max="8161" width="8.140625" style="3" customWidth="1"/>
    <col min="8162" max="8162" width="13.7109375" style="3" customWidth="1"/>
    <col min="8163" max="8411" width="9.140625" style="3"/>
    <col min="8412" max="8412" width="9.42578125" style="3" customWidth="1"/>
    <col min="8413" max="8413" width="65.5703125" style="3" customWidth="1"/>
    <col min="8414" max="8414" width="7.85546875" style="3" customWidth="1"/>
    <col min="8415" max="8415" width="11.28515625" style="3" customWidth="1"/>
    <col min="8416" max="8416" width="11.7109375" style="3" customWidth="1"/>
    <col min="8417" max="8417" width="8.140625" style="3" customWidth="1"/>
    <col min="8418" max="8418" width="13.7109375" style="3" customWidth="1"/>
    <col min="8419" max="8667" width="9.140625" style="3"/>
    <col min="8668" max="8668" width="9.42578125" style="3" customWidth="1"/>
    <col min="8669" max="8669" width="65.5703125" style="3" customWidth="1"/>
    <col min="8670" max="8670" width="7.85546875" style="3" customWidth="1"/>
    <col min="8671" max="8671" width="11.28515625" style="3" customWidth="1"/>
    <col min="8672" max="8672" width="11.7109375" style="3" customWidth="1"/>
    <col min="8673" max="8673" width="8.140625" style="3" customWidth="1"/>
    <col min="8674" max="8674" width="13.7109375" style="3" customWidth="1"/>
    <col min="8675" max="8923" width="9.140625" style="3"/>
    <col min="8924" max="8924" width="9.42578125" style="3" customWidth="1"/>
    <col min="8925" max="8925" width="65.5703125" style="3" customWidth="1"/>
    <col min="8926" max="8926" width="7.85546875" style="3" customWidth="1"/>
    <col min="8927" max="8927" width="11.28515625" style="3" customWidth="1"/>
    <col min="8928" max="8928" width="11.7109375" style="3" customWidth="1"/>
    <col min="8929" max="8929" width="8.140625" style="3" customWidth="1"/>
    <col min="8930" max="8930" width="13.7109375" style="3" customWidth="1"/>
    <col min="8931" max="9179" width="9.140625" style="3"/>
    <col min="9180" max="9180" width="9.42578125" style="3" customWidth="1"/>
    <col min="9181" max="9181" width="65.5703125" style="3" customWidth="1"/>
    <col min="9182" max="9182" width="7.85546875" style="3" customWidth="1"/>
    <col min="9183" max="9183" width="11.28515625" style="3" customWidth="1"/>
    <col min="9184" max="9184" width="11.7109375" style="3" customWidth="1"/>
    <col min="9185" max="9185" width="8.140625" style="3" customWidth="1"/>
    <col min="9186" max="9186" width="13.7109375" style="3" customWidth="1"/>
    <col min="9187" max="9435" width="9.140625" style="3"/>
    <col min="9436" max="9436" width="9.42578125" style="3" customWidth="1"/>
    <col min="9437" max="9437" width="65.5703125" style="3" customWidth="1"/>
    <col min="9438" max="9438" width="7.85546875" style="3" customWidth="1"/>
    <col min="9439" max="9439" width="11.28515625" style="3" customWidth="1"/>
    <col min="9440" max="9440" width="11.7109375" style="3" customWidth="1"/>
    <col min="9441" max="9441" width="8.140625" style="3" customWidth="1"/>
    <col min="9442" max="9442" width="13.7109375" style="3" customWidth="1"/>
    <col min="9443" max="9691" width="9.140625" style="3"/>
    <col min="9692" max="9692" width="9.42578125" style="3" customWidth="1"/>
    <col min="9693" max="9693" width="65.5703125" style="3" customWidth="1"/>
    <col min="9694" max="9694" width="7.85546875" style="3" customWidth="1"/>
    <col min="9695" max="9695" width="11.28515625" style="3" customWidth="1"/>
    <col min="9696" max="9696" width="11.7109375" style="3" customWidth="1"/>
    <col min="9697" max="9697" width="8.140625" style="3" customWidth="1"/>
    <col min="9698" max="9698" width="13.7109375" style="3" customWidth="1"/>
    <col min="9699" max="9947" width="9.140625" style="3"/>
    <col min="9948" max="9948" width="9.42578125" style="3" customWidth="1"/>
    <col min="9949" max="9949" width="65.5703125" style="3" customWidth="1"/>
    <col min="9950" max="9950" width="7.85546875" style="3" customWidth="1"/>
    <col min="9951" max="9951" width="11.28515625" style="3" customWidth="1"/>
    <col min="9952" max="9952" width="11.7109375" style="3" customWidth="1"/>
    <col min="9953" max="9953" width="8.140625" style="3" customWidth="1"/>
    <col min="9954" max="9954" width="13.7109375" style="3" customWidth="1"/>
    <col min="9955" max="10203" width="9.140625" style="3"/>
    <col min="10204" max="10204" width="9.42578125" style="3" customWidth="1"/>
    <col min="10205" max="10205" width="65.5703125" style="3" customWidth="1"/>
    <col min="10206" max="10206" width="7.85546875" style="3" customWidth="1"/>
    <col min="10207" max="10207" width="11.28515625" style="3" customWidth="1"/>
    <col min="10208" max="10208" width="11.7109375" style="3" customWidth="1"/>
    <col min="10209" max="10209" width="8.140625" style="3" customWidth="1"/>
    <col min="10210" max="10210" width="13.7109375" style="3" customWidth="1"/>
    <col min="10211" max="10459" width="9.140625" style="3"/>
    <col min="10460" max="10460" width="9.42578125" style="3" customWidth="1"/>
    <col min="10461" max="10461" width="65.5703125" style="3" customWidth="1"/>
    <col min="10462" max="10462" width="7.85546875" style="3" customWidth="1"/>
    <col min="10463" max="10463" width="11.28515625" style="3" customWidth="1"/>
    <col min="10464" max="10464" width="11.7109375" style="3" customWidth="1"/>
    <col min="10465" max="10465" width="8.140625" style="3" customWidth="1"/>
    <col min="10466" max="10466" width="13.7109375" style="3" customWidth="1"/>
    <col min="10467" max="10715" width="9.140625" style="3"/>
    <col min="10716" max="10716" width="9.42578125" style="3" customWidth="1"/>
    <col min="10717" max="10717" width="65.5703125" style="3" customWidth="1"/>
    <col min="10718" max="10718" width="7.85546875" style="3" customWidth="1"/>
    <col min="10719" max="10719" width="11.28515625" style="3" customWidth="1"/>
    <col min="10720" max="10720" width="11.7109375" style="3" customWidth="1"/>
    <col min="10721" max="10721" width="8.140625" style="3" customWidth="1"/>
    <col min="10722" max="10722" width="13.7109375" style="3" customWidth="1"/>
    <col min="10723" max="10971" width="9.140625" style="3"/>
    <col min="10972" max="10972" width="9.42578125" style="3" customWidth="1"/>
    <col min="10973" max="10973" width="65.5703125" style="3" customWidth="1"/>
    <col min="10974" max="10974" width="7.85546875" style="3" customWidth="1"/>
    <col min="10975" max="10975" width="11.28515625" style="3" customWidth="1"/>
    <col min="10976" max="10976" width="11.7109375" style="3" customWidth="1"/>
    <col min="10977" max="10977" width="8.140625" style="3" customWidth="1"/>
    <col min="10978" max="10978" width="13.7109375" style="3" customWidth="1"/>
    <col min="10979" max="11227" width="9.140625" style="3"/>
    <col min="11228" max="11228" width="9.42578125" style="3" customWidth="1"/>
    <col min="11229" max="11229" width="65.5703125" style="3" customWidth="1"/>
    <col min="11230" max="11230" width="7.85546875" style="3" customWidth="1"/>
    <col min="11231" max="11231" width="11.28515625" style="3" customWidth="1"/>
    <col min="11232" max="11232" width="11.7109375" style="3" customWidth="1"/>
    <col min="11233" max="11233" width="8.140625" style="3" customWidth="1"/>
    <col min="11234" max="11234" width="13.7109375" style="3" customWidth="1"/>
    <col min="11235" max="11483" width="9.140625" style="3"/>
    <col min="11484" max="11484" width="9.42578125" style="3" customWidth="1"/>
    <col min="11485" max="11485" width="65.5703125" style="3" customWidth="1"/>
    <col min="11486" max="11486" width="7.85546875" style="3" customWidth="1"/>
    <col min="11487" max="11487" width="11.28515625" style="3" customWidth="1"/>
    <col min="11488" max="11488" width="11.7109375" style="3" customWidth="1"/>
    <col min="11489" max="11489" width="8.140625" style="3" customWidth="1"/>
    <col min="11490" max="11490" width="13.7109375" style="3" customWidth="1"/>
    <col min="11491" max="11739" width="9.140625" style="3"/>
    <col min="11740" max="11740" width="9.42578125" style="3" customWidth="1"/>
    <col min="11741" max="11741" width="65.5703125" style="3" customWidth="1"/>
    <col min="11742" max="11742" width="7.85546875" style="3" customWidth="1"/>
    <col min="11743" max="11743" width="11.28515625" style="3" customWidth="1"/>
    <col min="11744" max="11744" width="11.7109375" style="3" customWidth="1"/>
    <col min="11745" max="11745" width="8.140625" style="3" customWidth="1"/>
    <col min="11746" max="11746" width="13.7109375" style="3" customWidth="1"/>
    <col min="11747" max="11995" width="9.140625" style="3"/>
    <col min="11996" max="11996" width="9.42578125" style="3" customWidth="1"/>
    <col min="11997" max="11997" width="65.5703125" style="3" customWidth="1"/>
    <col min="11998" max="11998" width="7.85546875" style="3" customWidth="1"/>
    <col min="11999" max="11999" width="11.28515625" style="3" customWidth="1"/>
    <col min="12000" max="12000" width="11.7109375" style="3" customWidth="1"/>
    <col min="12001" max="12001" width="8.140625" style="3" customWidth="1"/>
    <col min="12002" max="12002" width="13.7109375" style="3" customWidth="1"/>
    <col min="12003" max="12251" width="9.140625" style="3"/>
    <col min="12252" max="12252" width="9.42578125" style="3" customWidth="1"/>
    <col min="12253" max="12253" width="65.5703125" style="3" customWidth="1"/>
    <col min="12254" max="12254" width="7.85546875" style="3" customWidth="1"/>
    <col min="12255" max="12255" width="11.28515625" style="3" customWidth="1"/>
    <col min="12256" max="12256" width="11.7109375" style="3" customWidth="1"/>
    <col min="12257" max="12257" width="8.140625" style="3" customWidth="1"/>
    <col min="12258" max="12258" width="13.7109375" style="3" customWidth="1"/>
    <col min="12259" max="12507" width="9.140625" style="3"/>
    <col min="12508" max="12508" width="9.42578125" style="3" customWidth="1"/>
    <col min="12509" max="12509" width="65.5703125" style="3" customWidth="1"/>
    <col min="12510" max="12510" width="7.85546875" style="3" customWidth="1"/>
    <col min="12511" max="12511" width="11.28515625" style="3" customWidth="1"/>
    <col min="12512" max="12512" width="11.7109375" style="3" customWidth="1"/>
    <col min="12513" max="12513" width="8.140625" style="3" customWidth="1"/>
    <col min="12514" max="12514" width="13.7109375" style="3" customWidth="1"/>
    <col min="12515" max="12763" width="9.140625" style="3"/>
    <col min="12764" max="12764" width="9.42578125" style="3" customWidth="1"/>
    <col min="12765" max="12765" width="65.5703125" style="3" customWidth="1"/>
    <col min="12766" max="12766" width="7.85546875" style="3" customWidth="1"/>
    <col min="12767" max="12767" width="11.28515625" style="3" customWidth="1"/>
    <col min="12768" max="12768" width="11.7109375" style="3" customWidth="1"/>
    <col min="12769" max="12769" width="8.140625" style="3" customWidth="1"/>
    <col min="12770" max="12770" width="13.7109375" style="3" customWidth="1"/>
    <col min="12771" max="13019" width="9.140625" style="3"/>
    <col min="13020" max="13020" width="9.42578125" style="3" customWidth="1"/>
    <col min="13021" max="13021" width="65.5703125" style="3" customWidth="1"/>
    <col min="13022" max="13022" width="7.85546875" style="3" customWidth="1"/>
    <col min="13023" max="13023" width="11.28515625" style="3" customWidth="1"/>
    <col min="13024" max="13024" width="11.7109375" style="3" customWidth="1"/>
    <col min="13025" max="13025" width="8.140625" style="3" customWidth="1"/>
    <col min="13026" max="13026" width="13.7109375" style="3" customWidth="1"/>
    <col min="13027" max="13275" width="9.140625" style="3"/>
    <col min="13276" max="13276" width="9.42578125" style="3" customWidth="1"/>
    <col min="13277" max="13277" width="65.5703125" style="3" customWidth="1"/>
    <col min="13278" max="13278" width="7.85546875" style="3" customWidth="1"/>
    <col min="13279" max="13279" width="11.28515625" style="3" customWidth="1"/>
    <col min="13280" max="13280" width="11.7109375" style="3" customWidth="1"/>
    <col min="13281" max="13281" width="8.140625" style="3" customWidth="1"/>
    <col min="13282" max="13282" width="13.7109375" style="3" customWidth="1"/>
    <col min="13283" max="13531" width="9.140625" style="3"/>
    <col min="13532" max="13532" width="9.42578125" style="3" customWidth="1"/>
    <col min="13533" max="13533" width="65.5703125" style="3" customWidth="1"/>
    <col min="13534" max="13534" width="7.85546875" style="3" customWidth="1"/>
    <col min="13535" max="13535" width="11.28515625" style="3" customWidth="1"/>
    <col min="13536" max="13536" width="11.7109375" style="3" customWidth="1"/>
    <col min="13537" max="13537" width="8.140625" style="3" customWidth="1"/>
    <col min="13538" max="13538" width="13.7109375" style="3" customWidth="1"/>
    <col min="13539" max="13787" width="9.140625" style="3"/>
    <col min="13788" max="13788" width="9.42578125" style="3" customWidth="1"/>
    <col min="13789" max="13789" width="65.5703125" style="3" customWidth="1"/>
    <col min="13790" max="13790" width="7.85546875" style="3" customWidth="1"/>
    <col min="13791" max="13791" width="11.28515625" style="3" customWidth="1"/>
    <col min="13792" max="13792" width="11.7109375" style="3" customWidth="1"/>
    <col min="13793" max="13793" width="8.140625" style="3" customWidth="1"/>
    <col min="13794" max="13794" width="13.7109375" style="3" customWidth="1"/>
    <col min="13795" max="14043" width="9.140625" style="3"/>
    <col min="14044" max="14044" width="9.42578125" style="3" customWidth="1"/>
    <col min="14045" max="14045" width="65.5703125" style="3" customWidth="1"/>
    <col min="14046" max="14046" width="7.85546875" style="3" customWidth="1"/>
    <col min="14047" max="14047" width="11.28515625" style="3" customWidth="1"/>
    <col min="14048" max="14048" width="11.7109375" style="3" customWidth="1"/>
    <col min="14049" max="14049" width="8.140625" style="3" customWidth="1"/>
    <col min="14050" max="14050" width="13.7109375" style="3" customWidth="1"/>
    <col min="14051" max="14299" width="9.140625" style="3"/>
    <col min="14300" max="14300" width="9.42578125" style="3" customWidth="1"/>
    <col min="14301" max="14301" width="65.5703125" style="3" customWidth="1"/>
    <col min="14302" max="14302" width="7.85546875" style="3" customWidth="1"/>
    <col min="14303" max="14303" width="11.28515625" style="3" customWidth="1"/>
    <col min="14304" max="14304" width="11.7109375" style="3" customWidth="1"/>
    <col min="14305" max="14305" width="8.140625" style="3" customWidth="1"/>
    <col min="14306" max="14306" width="13.7109375" style="3" customWidth="1"/>
    <col min="14307" max="14555" width="9.140625" style="3"/>
    <col min="14556" max="14556" width="9.42578125" style="3" customWidth="1"/>
    <col min="14557" max="14557" width="65.5703125" style="3" customWidth="1"/>
    <col min="14558" max="14558" width="7.85546875" style="3" customWidth="1"/>
    <col min="14559" max="14559" width="11.28515625" style="3" customWidth="1"/>
    <col min="14560" max="14560" width="11.7109375" style="3" customWidth="1"/>
    <col min="14561" max="14561" width="8.140625" style="3" customWidth="1"/>
    <col min="14562" max="14562" width="13.7109375" style="3" customWidth="1"/>
    <col min="14563" max="14811" width="9.140625" style="3"/>
    <col min="14812" max="14812" width="9.42578125" style="3" customWidth="1"/>
    <col min="14813" max="14813" width="65.5703125" style="3" customWidth="1"/>
    <col min="14814" max="14814" width="7.85546875" style="3" customWidth="1"/>
    <col min="14815" max="14815" width="11.28515625" style="3" customWidth="1"/>
    <col min="14816" max="14816" width="11.7109375" style="3" customWidth="1"/>
    <col min="14817" max="14817" width="8.140625" style="3" customWidth="1"/>
    <col min="14818" max="14818" width="13.7109375" style="3" customWidth="1"/>
    <col min="14819" max="15067" width="9.140625" style="3"/>
    <col min="15068" max="15068" width="9.42578125" style="3" customWidth="1"/>
    <col min="15069" max="15069" width="65.5703125" style="3" customWidth="1"/>
    <col min="15070" max="15070" width="7.85546875" style="3" customWidth="1"/>
    <col min="15071" max="15071" width="11.28515625" style="3" customWidth="1"/>
    <col min="15072" max="15072" width="11.7109375" style="3" customWidth="1"/>
    <col min="15073" max="15073" width="8.140625" style="3" customWidth="1"/>
    <col min="15074" max="15074" width="13.7109375" style="3" customWidth="1"/>
    <col min="15075" max="15323" width="9.140625" style="3"/>
    <col min="15324" max="15324" width="9.42578125" style="3" customWidth="1"/>
    <col min="15325" max="15325" width="65.5703125" style="3" customWidth="1"/>
    <col min="15326" max="15326" width="7.85546875" style="3" customWidth="1"/>
    <col min="15327" max="15327" width="11.28515625" style="3" customWidth="1"/>
    <col min="15328" max="15328" width="11.7109375" style="3" customWidth="1"/>
    <col min="15329" max="15329" width="8.140625" style="3" customWidth="1"/>
    <col min="15330" max="15330" width="13.7109375" style="3" customWidth="1"/>
    <col min="15331" max="15579" width="9.140625" style="3"/>
    <col min="15580" max="15580" width="9.42578125" style="3" customWidth="1"/>
    <col min="15581" max="15581" width="65.5703125" style="3" customWidth="1"/>
    <col min="15582" max="15582" width="7.85546875" style="3" customWidth="1"/>
    <col min="15583" max="15583" width="11.28515625" style="3" customWidth="1"/>
    <col min="15584" max="15584" width="11.7109375" style="3" customWidth="1"/>
    <col min="15585" max="15585" width="8.140625" style="3" customWidth="1"/>
    <col min="15586" max="15586" width="13.7109375" style="3" customWidth="1"/>
    <col min="15587" max="15835" width="9.140625" style="3"/>
    <col min="15836" max="15836" width="9.42578125" style="3" customWidth="1"/>
    <col min="15837" max="15837" width="65.5703125" style="3" customWidth="1"/>
    <col min="15838" max="15838" width="7.85546875" style="3" customWidth="1"/>
    <col min="15839" max="15839" width="11.28515625" style="3" customWidth="1"/>
    <col min="15840" max="15840" width="11.7109375" style="3" customWidth="1"/>
    <col min="15841" max="15841" width="8.140625" style="3" customWidth="1"/>
    <col min="15842" max="15842" width="13.7109375" style="3" customWidth="1"/>
    <col min="15843" max="16091" width="9.140625" style="3"/>
    <col min="16092" max="16092" width="9.42578125" style="3" customWidth="1"/>
    <col min="16093" max="16093" width="65.5703125" style="3" customWidth="1"/>
    <col min="16094" max="16094" width="7.85546875" style="3" customWidth="1"/>
    <col min="16095" max="16095" width="11.28515625" style="3" customWidth="1"/>
    <col min="16096" max="16096" width="11.7109375" style="3" customWidth="1"/>
    <col min="16097" max="16097" width="8.140625" style="3" customWidth="1"/>
    <col min="16098" max="16098" width="13.7109375" style="3" customWidth="1"/>
    <col min="16099" max="16384" width="9.140625" style="3"/>
  </cols>
  <sheetData>
    <row r="2" spans="1:13">
      <c r="C2" s="154" t="s">
        <v>237</v>
      </c>
      <c r="D2" s="154"/>
      <c r="E2" s="154"/>
      <c r="F2" s="154"/>
    </row>
    <row r="3" spans="1:13">
      <c r="C3" s="154"/>
      <c r="D3" s="154"/>
      <c r="E3" s="154"/>
      <c r="F3" s="154"/>
    </row>
    <row r="4" spans="1:13">
      <c r="C4" s="154"/>
      <c r="D4" s="154"/>
      <c r="E4" s="154"/>
      <c r="F4" s="154"/>
    </row>
    <row r="5" spans="1:13" ht="27.75" customHeight="1">
      <c r="C5" s="154"/>
      <c r="D5" s="154"/>
      <c r="E5" s="154"/>
      <c r="F5" s="154"/>
    </row>
    <row r="6" spans="1:13" ht="17.25" customHeight="1">
      <c r="C6" s="153"/>
      <c r="D6" s="153"/>
      <c r="E6" s="153"/>
      <c r="F6" s="153"/>
    </row>
    <row r="7" spans="1:13" s="5" customFormat="1" ht="81" customHeight="1">
      <c r="A7" s="155" t="s">
        <v>238</v>
      </c>
      <c r="B7" s="155"/>
      <c r="C7" s="155"/>
      <c r="D7" s="155"/>
      <c r="E7" s="155"/>
      <c r="F7" s="155"/>
      <c r="G7" s="155"/>
      <c r="H7" s="4"/>
    </row>
    <row r="8" spans="1:13">
      <c r="A8" s="6"/>
      <c r="B8" s="156"/>
      <c r="C8" s="156"/>
      <c r="D8" s="156"/>
      <c r="E8" s="156"/>
      <c r="F8" s="7" t="s">
        <v>0</v>
      </c>
      <c r="G8" s="8"/>
      <c r="H8" s="9" t="s">
        <v>1</v>
      </c>
    </row>
    <row r="9" spans="1:13" s="12" customFormat="1" ht="31.5">
      <c r="A9" s="103" t="s">
        <v>2</v>
      </c>
      <c r="B9" s="104" t="s">
        <v>3</v>
      </c>
      <c r="C9" s="105" t="s">
        <v>4</v>
      </c>
      <c r="D9" s="152" t="s">
        <v>5</v>
      </c>
      <c r="E9" s="105" t="s">
        <v>6</v>
      </c>
      <c r="F9" s="105" t="s">
        <v>7</v>
      </c>
      <c r="G9" s="10" t="s">
        <v>8</v>
      </c>
      <c r="H9" s="11" t="s">
        <v>9</v>
      </c>
    </row>
    <row r="10" spans="1:13" s="5" customFormat="1">
      <c r="A10" s="106" t="s">
        <v>10</v>
      </c>
      <c r="B10" s="107" t="s">
        <v>11</v>
      </c>
      <c r="C10" s="108" t="s">
        <v>12</v>
      </c>
      <c r="D10" s="108"/>
      <c r="E10" s="108"/>
      <c r="F10" s="109">
        <f>F11+F14+F21+F37+F41+F44</f>
        <v>90077.699999999983</v>
      </c>
      <c r="G10" s="13" t="e">
        <f>G11+G15+G23</f>
        <v>#REF!</v>
      </c>
      <c r="H10" s="14" t="e">
        <f>H11+H15+H23</f>
        <v>#REF!</v>
      </c>
    </row>
    <row r="11" spans="1:13" ht="31.5">
      <c r="A11" s="106" t="s">
        <v>13</v>
      </c>
      <c r="B11" s="107" t="s">
        <v>14</v>
      </c>
      <c r="C11" s="108" t="s">
        <v>15</v>
      </c>
      <c r="D11" s="108" t="s">
        <v>16</v>
      </c>
      <c r="E11" s="108"/>
      <c r="F11" s="109">
        <f>F12</f>
        <v>1173.8</v>
      </c>
      <c r="G11" s="15" t="e">
        <f t="shared" ref="G11:H12" si="0">G12</f>
        <v>#REF!</v>
      </c>
      <c r="H11" s="16" t="e">
        <f t="shared" si="0"/>
        <v>#REF!</v>
      </c>
      <c r="L11" s="17"/>
      <c r="M11" s="17"/>
    </row>
    <row r="12" spans="1:13">
      <c r="A12" s="106" t="s">
        <v>17</v>
      </c>
      <c r="B12" s="107" t="s">
        <v>18</v>
      </c>
      <c r="C12" s="108" t="s">
        <v>15</v>
      </c>
      <c r="D12" s="108" t="s">
        <v>16</v>
      </c>
      <c r="E12" s="108"/>
      <c r="F12" s="109">
        <f>F13</f>
        <v>1173.8</v>
      </c>
      <c r="G12" s="18" t="e">
        <f t="shared" si="0"/>
        <v>#REF!</v>
      </c>
      <c r="H12" s="19" t="e">
        <f t="shared" si="0"/>
        <v>#REF!</v>
      </c>
    </row>
    <row r="13" spans="1:13" ht="47.25" customHeight="1">
      <c r="A13" s="110"/>
      <c r="B13" s="111" t="s">
        <v>19</v>
      </c>
      <c r="C13" s="112" t="s">
        <v>15</v>
      </c>
      <c r="D13" s="112" t="s">
        <v>16</v>
      </c>
      <c r="E13" s="112" t="s">
        <v>20</v>
      </c>
      <c r="F13" s="113">
        <v>1173.8</v>
      </c>
      <c r="G13" s="20" t="e">
        <f>#REF!</f>
        <v>#REF!</v>
      </c>
      <c r="H13" s="21" t="e">
        <f>#REF!</f>
        <v>#REF!</v>
      </c>
      <c r="J13" s="17"/>
    </row>
    <row r="14" spans="1:13" ht="30.75" customHeight="1">
      <c r="A14" s="114" t="s">
        <v>21</v>
      </c>
      <c r="B14" s="107" t="s">
        <v>22</v>
      </c>
      <c r="C14" s="115" t="s">
        <v>23</v>
      </c>
      <c r="D14" s="116"/>
      <c r="E14" s="115"/>
      <c r="F14" s="117">
        <f>F15+F17</f>
        <v>9316.9999999999982</v>
      </c>
      <c r="G14" s="10">
        <v>249.6</v>
      </c>
      <c r="H14" s="11">
        <v>40</v>
      </c>
    </row>
    <row r="15" spans="1:13" ht="18.75" customHeight="1">
      <c r="A15" s="114" t="s">
        <v>24</v>
      </c>
      <c r="B15" s="107" t="s">
        <v>25</v>
      </c>
      <c r="C15" s="115" t="s">
        <v>23</v>
      </c>
      <c r="D15" s="108" t="s">
        <v>26</v>
      </c>
      <c r="E15" s="115"/>
      <c r="F15" s="117">
        <f>F16</f>
        <v>296.39999999999998</v>
      </c>
      <c r="G15" s="22" t="e">
        <f>G16+#REF!</f>
        <v>#REF!</v>
      </c>
      <c r="H15" s="23" t="e">
        <f>H16+#REF!</f>
        <v>#REF!</v>
      </c>
    </row>
    <row r="16" spans="1:13" ht="48" customHeight="1">
      <c r="A16" s="118"/>
      <c r="B16" s="111" t="s">
        <v>19</v>
      </c>
      <c r="C16" s="112" t="s">
        <v>23</v>
      </c>
      <c r="D16" s="112" t="s">
        <v>26</v>
      </c>
      <c r="E16" s="112" t="s">
        <v>20</v>
      </c>
      <c r="F16" s="113">
        <v>296.39999999999998</v>
      </c>
      <c r="G16" s="24" t="e">
        <f>#REF!</f>
        <v>#REF!</v>
      </c>
      <c r="H16" s="25" t="e">
        <f>#REF!</f>
        <v>#REF!</v>
      </c>
    </row>
    <row r="17" spans="1:8" ht="17.25" customHeight="1">
      <c r="A17" s="106" t="s">
        <v>27</v>
      </c>
      <c r="B17" s="107" t="s">
        <v>28</v>
      </c>
      <c r="C17" s="108" t="s">
        <v>23</v>
      </c>
      <c r="D17" s="108" t="s">
        <v>29</v>
      </c>
      <c r="E17" s="108"/>
      <c r="F17" s="109">
        <f>F18+F19+F20</f>
        <v>9020.5999999999985</v>
      </c>
      <c r="G17" s="27">
        <v>139.69999999999999</v>
      </c>
      <c r="H17" s="11">
        <f>130-4.7</f>
        <v>125.3</v>
      </c>
    </row>
    <row r="18" spans="1:8" ht="49.5" customHeight="1">
      <c r="A18" s="110"/>
      <c r="B18" s="111" t="s">
        <v>19</v>
      </c>
      <c r="C18" s="112" t="s">
        <v>23</v>
      </c>
      <c r="D18" s="112" t="s">
        <v>29</v>
      </c>
      <c r="E18" s="112" t="s">
        <v>20</v>
      </c>
      <c r="F18" s="113">
        <v>7150.2</v>
      </c>
      <c r="G18" s="18" t="e">
        <f>#REF!+#REF!+#REF!</f>
        <v>#REF!</v>
      </c>
      <c r="H18" s="19" t="e">
        <f>#REF!+#REF!+#REF!</f>
        <v>#REF!</v>
      </c>
    </row>
    <row r="19" spans="1:8" ht="18" customHeight="1">
      <c r="A19" s="110"/>
      <c r="B19" s="111" t="s">
        <v>30</v>
      </c>
      <c r="C19" s="112" t="s">
        <v>23</v>
      </c>
      <c r="D19" s="112" t="s">
        <v>29</v>
      </c>
      <c r="E19" s="112" t="s">
        <v>31</v>
      </c>
      <c r="F19" s="113">
        <f>1836.6+11</f>
        <v>1847.6</v>
      </c>
      <c r="G19" s="28">
        <v>3702.6</v>
      </c>
      <c r="H19" s="29">
        <v>1270.5999999999999</v>
      </c>
    </row>
    <row r="20" spans="1:8">
      <c r="A20" s="110"/>
      <c r="B20" s="111" t="s">
        <v>32</v>
      </c>
      <c r="C20" s="112" t="s">
        <v>23</v>
      </c>
      <c r="D20" s="112" t="s">
        <v>29</v>
      </c>
      <c r="E20" s="112" t="s">
        <v>33</v>
      </c>
      <c r="F20" s="113">
        <v>22.8</v>
      </c>
      <c r="G20" s="20">
        <v>315.2</v>
      </c>
      <c r="H20" s="21">
        <f>26+45</f>
        <v>71</v>
      </c>
    </row>
    <row r="21" spans="1:8" s="32" customFormat="1" ht="28.5" customHeight="1">
      <c r="A21" s="106" t="s">
        <v>34</v>
      </c>
      <c r="B21" s="107" t="s">
        <v>44</v>
      </c>
      <c r="C21" s="108" t="s">
        <v>45</v>
      </c>
      <c r="D21" s="108"/>
      <c r="E21" s="108"/>
      <c r="F21" s="109">
        <f>F24+F28+F30+F35+F32+F22</f>
        <v>57692.299999999996</v>
      </c>
      <c r="G21" s="33">
        <f t="shared" ref="G21:H21" si="1">G22</f>
        <v>7.5</v>
      </c>
      <c r="H21" s="34">
        <f t="shared" si="1"/>
        <v>2.5</v>
      </c>
    </row>
    <row r="22" spans="1:8" s="32" customFormat="1">
      <c r="A22" s="106" t="s">
        <v>37</v>
      </c>
      <c r="B22" s="107" t="s">
        <v>46</v>
      </c>
      <c r="C22" s="108" t="s">
        <v>45</v>
      </c>
      <c r="D22" s="108" t="s">
        <v>47</v>
      </c>
      <c r="E22" s="108"/>
      <c r="F22" s="109">
        <f>F23</f>
        <v>1223.4000000000001</v>
      </c>
      <c r="G22" s="33">
        <v>7.5</v>
      </c>
      <c r="H22" s="34">
        <v>2.5</v>
      </c>
    </row>
    <row r="23" spans="1:8" s="37" customFormat="1" ht="47.25" customHeight="1">
      <c r="A23" s="110"/>
      <c r="B23" s="111" t="s">
        <v>19</v>
      </c>
      <c r="C23" s="112" t="s">
        <v>45</v>
      </c>
      <c r="D23" s="112" t="s">
        <v>47</v>
      </c>
      <c r="E23" s="112" t="s">
        <v>20</v>
      </c>
      <c r="F23" s="113">
        <v>1223.4000000000001</v>
      </c>
      <c r="G23" s="35" t="e">
        <f>#REF!</f>
        <v>#REF!</v>
      </c>
      <c r="H23" s="36" t="e">
        <f>#REF!</f>
        <v>#REF!</v>
      </c>
    </row>
    <row r="24" spans="1:8" s="47" customFormat="1" ht="31.5">
      <c r="A24" s="106" t="s">
        <v>208</v>
      </c>
      <c r="B24" s="107" t="s">
        <v>48</v>
      </c>
      <c r="C24" s="108" t="s">
        <v>45</v>
      </c>
      <c r="D24" s="108" t="s">
        <v>49</v>
      </c>
      <c r="E24" s="108"/>
      <c r="F24" s="109">
        <f>F25+F26+F27</f>
        <v>36016.299999999996</v>
      </c>
      <c r="G24" s="45" t="e">
        <f t="shared" ref="G24:H24" si="2">G25</f>
        <v>#REF!</v>
      </c>
      <c r="H24" s="46" t="e">
        <f t="shared" si="2"/>
        <v>#REF!</v>
      </c>
    </row>
    <row r="25" spans="1:8" s="47" customFormat="1" ht="46.5" customHeight="1">
      <c r="A25" s="110"/>
      <c r="B25" s="111" t="s">
        <v>19</v>
      </c>
      <c r="C25" s="112" t="s">
        <v>45</v>
      </c>
      <c r="D25" s="112" t="s">
        <v>49</v>
      </c>
      <c r="E25" s="112" t="s">
        <v>20</v>
      </c>
      <c r="F25" s="113">
        <v>28536.5</v>
      </c>
      <c r="G25" s="30" t="e">
        <f>#REF!</f>
        <v>#REF!</v>
      </c>
      <c r="H25" s="48" t="e">
        <f>#REF!</f>
        <v>#REF!</v>
      </c>
    </row>
    <row r="26" spans="1:8" s="5" customFormat="1" ht="18.75" customHeight="1">
      <c r="A26" s="110"/>
      <c r="B26" s="111" t="s">
        <v>30</v>
      </c>
      <c r="C26" s="112" t="s">
        <v>45</v>
      </c>
      <c r="D26" s="112" t="s">
        <v>49</v>
      </c>
      <c r="E26" s="112" t="s">
        <v>31</v>
      </c>
      <c r="F26" s="113">
        <f>5499.1+1520</f>
        <v>7019.1</v>
      </c>
      <c r="G26" s="49" t="e">
        <f>#REF!</f>
        <v>#REF!</v>
      </c>
      <c r="H26" s="50" t="e">
        <f>#REF!</f>
        <v>#REF!</v>
      </c>
    </row>
    <row r="27" spans="1:8" s="5" customFormat="1">
      <c r="A27" s="110"/>
      <c r="B27" s="111" t="s">
        <v>32</v>
      </c>
      <c r="C27" s="112" t="s">
        <v>45</v>
      </c>
      <c r="D27" s="112" t="s">
        <v>49</v>
      </c>
      <c r="E27" s="112" t="s">
        <v>33</v>
      </c>
      <c r="F27" s="113">
        <f>50.7+410</f>
        <v>460.7</v>
      </c>
      <c r="G27" s="51" t="e">
        <f t="shared" ref="G27:H27" si="3">G28</f>
        <v>#REF!</v>
      </c>
      <c r="H27" s="52" t="e">
        <f t="shared" si="3"/>
        <v>#REF!</v>
      </c>
    </row>
    <row r="28" spans="1:8" s="5" customFormat="1" ht="32.25" customHeight="1">
      <c r="A28" s="106" t="s">
        <v>209</v>
      </c>
      <c r="B28" s="107" t="s">
        <v>50</v>
      </c>
      <c r="C28" s="108" t="s">
        <v>45</v>
      </c>
      <c r="D28" s="108" t="s">
        <v>51</v>
      </c>
      <c r="E28" s="108"/>
      <c r="F28" s="109">
        <f>F29</f>
        <v>150</v>
      </c>
      <c r="G28" s="53" t="e">
        <f>#REF!</f>
        <v>#REF!</v>
      </c>
      <c r="H28" s="54" t="e">
        <f>#REF!</f>
        <v>#REF!</v>
      </c>
    </row>
    <row r="29" spans="1:8" s="55" customFormat="1" ht="16.5" customHeight="1">
      <c r="A29" s="110"/>
      <c r="B29" s="111" t="s">
        <v>30</v>
      </c>
      <c r="C29" s="112" t="s">
        <v>45</v>
      </c>
      <c r="D29" s="112" t="s">
        <v>51</v>
      </c>
      <c r="E29" s="112" t="s">
        <v>31</v>
      </c>
      <c r="F29" s="113">
        <v>150</v>
      </c>
      <c r="G29" s="26" t="e">
        <f>#REF!</f>
        <v>#REF!</v>
      </c>
      <c r="H29" s="31" t="e">
        <f>#REF!</f>
        <v>#REF!</v>
      </c>
    </row>
    <row r="30" spans="1:8" s="5" customFormat="1" ht="31.5" customHeight="1">
      <c r="A30" s="106" t="s">
        <v>210</v>
      </c>
      <c r="B30" s="107" t="s">
        <v>225</v>
      </c>
      <c r="C30" s="108" t="s">
        <v>45</v>
      </c>
      <c r="D30" s="108" t="s">
        <v>227</v>
      </c>
      <c r="E30" s="108"/>
      <c r="F30" s="109">
        <f>F31</f>
        <v>17000</v>
      </c>
      <c r="G30" s="43"/>
      <c r="H30" s="57"/>
    </row>
    <row r="31" spans="1:8" s="5" customFormat="1" ht="31.5">
      <c r="A31" s="110"/>
      <c r="B31" s="111" t="s">
        <v>226</v>
      </c>
      <c r="C31" s="112" t="s">
        <v>45</v>
      </c>
      <c r="D31" s="112" t="s">
        <v>227</v>
      </c>
      <c r="E31" s="112" t="s">
        <v>228</v>
      </c>
      <c r="F31" s="113">
        <v>17000</v>
      </c>
      <c r="G31" s="60">
        <v>71236.399999999994</v>
      </c>
      <c r="H31" s="61">
        <f>18432+2500</f>
        <v>20932</v>
      </c>
    </row>
    <row r="32" spans="1:8" s="5" customFormat="1" ht="48.75" customHeight="1">
      <c r="A32" s="106" t="s">
        <v>211</v>
      </c>
      <c r="B32" s="107" t="s">
        <v>52</v>
      </c>
      <c r="C32" s="108" t="s">
        <v>45</v>
      </c>
      <c r="D32" s="119" t="s">
        <v>53</v>
      </c>
      <c r="E32" s="108"/>
      <c r="F32" s="109">
        <f>F33+F34</f>
        <v>3295.7000000000003</v>
      </c>
      <c r="G32" s="62">
        <v>3005</v>
      </c>
      <c r="H32" s="63">
        <v>0</v>
      </c>
    </row>
    <row r="33" spans="1:13" s="47" customFormat="1" ht="48" customHeight="1">
      <c r="A33" s="106"/>
      <c r="B33" s="111" t="s">
        <v>19</v>
      </c>
      <c r="C33" s="112" t="s">
        <v>45</v>
      </c>
      <c r="D33" s="120" t="s">
        <v>53</v>
      </c>
      <c r="E33" s="112" t="s">
        <v>20</v>
      </c>
      <c r="F33" s="113">
        <v>3043.3</v>
      </c>
      <c r="G33" s="26" t="e">
        <f t="shared" ref="G33:H33" si="4">G34</f>
        <v>#REF!</v>
      </c>
      <c r="H33" s="64" t="e">
        <f t="shared" si="4"/>
        <v>#REF!</v>
      </c>
    </row>
    <row r="34" spans="1:13" s="47" customFormat="1" ht="18" customHeight="1">
      <c r="A34" s="110"/>
      <c r="B34" s="111" t="s">
        <v>30</v>
      </c>
      <c r="C34" s="112" t="s">
        <v>45</v>
      </c>
      <c r="D34" s="120" t="s">
        <v>53</v>
      </c>
      <c r="E34" s="112" t="s">
        <v>31</v>
      </c>
      <c r="F34" s="113">
        <v>252.4</v>
      </c>
      <c r="G34" s="26" t="e">
        <f>#REF!</f>
        <v>#REF!</v>
      </c>
      <c r="H34" s="64" t="e">
        <f>#REF!</f>
        <v>#REF!</v>
      </c>
    </row>
    <row r="35" spans="1:13" s="47" customFormat="1" ht="48.75" customHeight="1">
      <c r="A35" s="121" t="s">
        <v>229</v>
      </c>
      <c r="B35" s="107" t="s">
        <v>54</v>
      </c>
      <c r="C35" s="108" t="s">
        <v>45</v>
      </c>
      <c r="D35" s="108" t="s">
        <v>55</v>
      </c>
      <c r="E35" s="108"/>
      <c r="F35" s="109">
        <f>F36</f>
        <v>6.9</v>
      </c>
      <c r="G35" s="43" t="e">
        <f>#REF!</f>
        <v>#REF!</v>
      </c>
      <c r="H35" s="65" t="e">
        <f>#REF!</f>
        <v>#REF!</v>
      </c>
    </row>
    <row r="36" spans="1:13" ht="17.25" customHeight="1">
      <c r="A36" s="122"/>
      <c r="B36" s="111" t="s">
        <v>30</v>
      </c>
      <c r="C36" s="112" t="s">
        <v>45</v>
      </c>
      <c r="D36" s="112" t="s">
        <v>55</v>
      </c>
      <c r="E36" s="112" t="s">
        <v>31</v>
      </c>
      <c r="F36" s="113">
        <v>6.9</v>
      </c>
      <c r="G36" s="18" t="e">
        <f t="shared" ref="G36:H36" si="5">G37</f>
        <v>#REF!</v>
      </c>
      <c r="H36" s="19" t="e">
        <f t="shared" si="5"/>
        <v>#REF!</v>
      </c>
    </row>
    <row r="37" spans="1:13">
      <c r="A37" s="106" t="s">
        <v>199</v>
      </c>
      <c r="B37" s="107" t="s">
        <v>40</v>
      </c>
      <c r="C37" s="108" t="s">
        <v>41</v>
      </c>
      <c r="D37" s="108" t="s">
        <v>42</v>
      </c>
      <c r="E37" s="108"/>
      <c r="F37" s="109">
        <f>F38</f>
        <v>2158.5</v>
      </c>
      <c r="G37" s="20" t="e">
        <f>#REF!</f>
        <v>#REF!</v>
      </c>
      <c r="H37" s="21" t="e">
        <f>#REF!</f>
        <v>#REF!</v>
      </c>
    </row>
    <row r="38" spans="1:13">
      <c r="A38" s="106" t="s">
        <v>200</v>
      </c>
      <c r="B38" s="107" t="s">
        <v>43</v>
      </c>
      <c r="C38" s="108" t="s">
        <v>41</v>
      </c>
      <c r="D38" s="108" t="s">
        <v>42</v>
      </c>
      <c r="E38" s="108"/>
      <c r="F38" s="109">
        <f>F39+F40</f>
        <v>2158.5</v>
      </c>
      <c r="G38" s="38" t="e">
        <f>G39+#REF!+#REF!+#REF!+#REF!+G53+#REF!+#REF!+G81</f>
        <v>#REF!</v>
      </c>
      <c r="H38" s="39" t="e">
        <f>H39+#REF!+#REF!+#REF!+#REF!+H53+#REF!+#REF!+H81</f>
        <v>#REF!</v>
      </c>
      <c r="J38" s="40"/>
      <c r="K38" s="40"/>
      <c r="L38" s="40"/>
      <c r="M38" s="17"/>
    </row>
    <row r="39" spans="1:13" ht="48" customHeight="1">
      <c r="A39" s="110"/>
      <c r="B39" s="111" t="s">
        <v>19</v>
      </c>
      <c r="C39" s="112" t="s">
        <v>41</v>
      </c>
      <c r="D39" s="112" t="s">
        <v>42</v>
      </c>
      <c r="E39" s="112" t="s">
        <v>20</v>
      </c>
      <c r="F39" s="113">
        <v>941.1</v>
      </c>
      <c r="G39" s="41" t="e">
        <f>G40+G27+#REF!</f>
        <v>#REF!</v>
      </c>
      <c r="H39" s="42" t="e">
        <f>H40+H27+#REF!</f>
        <v>#REF!</v>
      </c>
      <c r="J39" s="40"/>
      <c r="K39" s="40"/>
      <c r="L39" s="40"/>
    </row>
    <row r="40" spans="1:13" ht="16.5" customHeight="1">
      <c r="A40" s="110"/>
      <c r="B40" s="111" t="s">
        <v>30</v>
      </c>
      <c r="C40" s="112" t="s">
        <v>41</v>
      </c>
      <c r="D40" s="112" t="s">
        <v>42</v>
      </c>
      <c r="E40" s="112" t="s">
        <v>31</v>
      </c>
      <c r="F40" s="113">
        <v>1217.4000000000001</v>
      </c>
      <c r="G40" s="43" t="e">
        <f>#REF!+#REF!+#REF!+#REF!+#REF!+G26+#REF!</f>
        <v>#REF!</v>
      </c>
      <c r="H40" s="44" t="e">
        <f>#REF!+#REF!+#REF!+#REF!+#REF!+H26+#REF!</f>
        <v>#REF!</v>
      </c>
      <c r="J40" s="40"/>
      <c r="K40" s="40"/>
      <c r="L40" s="40"/>
    </row>
    <row r="41" spans="1:13">
      <c r="A41" s="106" t="s">
        <v>201</v>
      </c>
      <c r="B41" s="107" t="s">
        <v>56</v>
      </c>
      <c r="C41" s="108" t="s">
        <v>57</v>
      </c>
      <c r="D41" s="108"/>
      <c r="E41" s="108"/>
      <c r="F41" s="109">
        <v>1200</v>
      </c>
      <c r="G41" s="20" t="e">
        <f>SUM(#REF!)</f>
        <v>#REF!</v>
      </c>
      <c r="H41" s="21" t="e">
        <f>SUM(#REF!)</f>
        <v>#REF!</v>
      </c>
    </row>
    <row r="42" spans="1:13">
      <c r="A42" s="106" t="s">
        <v>202</v>
      </c>
      <c r="B42" s="107" t="s">
        <v>58</v>
      </c>
      <c r="C42" s="108" t="s">
        <v>57</v>
      </c>
      <c r="D42" s="119" t="s">
        <v>59</v>
      </c>
      <c r="E42" s="108"/>
      <c r="F42" s="109">
        <v>1200</v>
      </c>
      <c r="G42" s="66">
        <v>2949</v>
      </c>
      <c r="H42" s="64">
        <f>105+13</f>
        <v>118</v>
      </c>
    </row>
    <row r="43" spans="1:13">
      <c r="A43" s="110"/>
      <c r="B43" s="111" t="s">
        <v>32</v>
      </c>
      <c r="C43" s="112" t="s">
        <v>57</v>
      </c>
      <c r="D43" s="120" t="s">
        <v>59</v>
      </c>
      <c r="E43" s="112" t="s">
        <v>33</v>
      </c>
      <c r="F43" s="113">
        <v>1200</v>
      </c>
      <c r="G43" s="26">
        <v>42.5</v>
      </c>
      <c r="H43" s="31">
        <f>15-15</f>
        <v>0</v>
      </c>
    </row>
    <row r="44" spans="1:13">
      <c r="A44" s="106" t="s">
        <v>203</v>
      </c>
      <c r="B44" s="107" t="s">
        <v>35</v>
      </c>
      <c r="C44" s="108" t="s">
        <v>36</v>
      </c>
      <c r="D44" s="108"/>
      <c r="E44" s="108"/>
      <c r="F44" s="109">
        <f>F45+F47+F49+F51</f>
        <v>18536.099999999999</v>
      </c>
      <c r="G44" s="43" t="e">
        <f>#REF!+#REF!+#REF!+#REF!</f>
        <v>#REF!</v>
      </c>
      <c r="H44" s="44" t="e">
        <f>#REF!+#REF!+#REF!+#REF!</f>
        <v>#REF!</v>
      </c>
    </row>
    <row r="45" spans="1:13" ht="17.25" customHeight="1">
      <c r="A45" s="106" t="s">
        <v>204</v>
      </c>
      <c r="B45" s="123" t="s">
        <v>60</v>
      </c>
      <c r="C45" s="108" t="s">
        <v>36</v>
      </c>
      <c r="D45" s="119" t="s">
        <v>61</v>
      </c>
      <c r="E45" s="108"/>
      <c r="F45" s="109">
        <f>F46</f>
        <v>80</v>
      </c>
      <c r="G45" s="60" t="e">
        <f t="shared" ref="G45:H45" si="6">G46</f>
        <v>#REF!</v>
      </c>
      <c r="H45" s="61" t="e">
        <f t="shared" si="6"/>
        <v>#REF!</v>
      </c>
    </row>
    <row r="46" spans="1:13" ht="15" customHeight="1">
      <c r="A46" s="110"/>
      <c r="B46" s="111" t="s">
        <v>30</v>
      </c>
      <c r="C46" s="112" t="s">
        <v>36</v>
      </c>
      <c r="D46" s="120" t="s">
        <v>61</v>
      </c>
      <c r="E46" s="112" t="s">
        <v>31</v>
      </c>
      <c r="F46" s="113">
        <v>80</v>
      </c>
      <c r="G46" s="60" t="e">
        <f>#REF!+#REF!</f>
        <v>#REF!</v>
      </c>
      <c r="H46" s="61" t="e">
        <f>#REF!+#REF!</f>
        <v>#REF!</v>
      </c>
    </row>
    <row r="47" spans="1:13" ht="109.5" customHeight="1">
      <c r="A47" s="106" t="s">
        <v>212</v>
      </c>
      <c r="B47" s="124" t="s">
        <v>230</v>
      </c>
      <c r="C47" s="108" t="s">
        <v>36</v>
      </c>
      <c r="D47" s="119" t="s">
        <v>62</v>
      </c>
      <c r="E47" s="108"/>
      <c r="F47" s="109">
        <f>F48</f>
        <v>100</v>
      </c>
      <c r="G47" s="60"/>
      <c r="H47" s="61"/>
    </row>
    <row r="48" spans="1:13" ht="18.75" customHeight="1">
      <c r="A48" s="110"/>
      <c r="B48" s="111" t="s">
        <v>30</v>
      </c>
      <c r="C48" s="112" t="s">
        <v>36</v>
      </c>
      <c r="D48" s="120" t="s">
        <v>62</v>
      </c>
      <c r="E48" s="112" t="s">
        <v>31</v>
      </c>
      <c r="F48" s="113">
        <v>100</v>
      </c>
      <c r="G48" s="60" t="e">
        <f>#REF!</f>
        <v>#REF!</v>
      </c>
      <c r="H48" s="61" t="e">
        <f>#REF!</f>
        <v>#REF!</v>
      </c>
    </row>
    <row r="49" spans="1:8" s="5" customFormat="1" ht="18.75" customHeight="1">
      <c r="A49" s="125" t="s">
        <v>213</v>
      </c>
      <c r="B49" s="126" t="s">
        <v>188</v>
      </c>
      <c r="C49" s="127" t="s">
        <v>36</v>
      </c>
      <c r="D49" s="119" t="s">
        <v>189</v>
      </c>
      <c r="E49" s="127"/>
      <c r="F49" s="128">
        <f>F50</f>
        <v>18222.099999999999</v>
      </c>
      <c r="G49" s="69">
        <f t="shared" ref="G49:H50" si="7">G50</f>
        <v>142</v>
      </c>
      <c r="H49" s="70">
        <f t="shared" si="7"/>
        <v>65</v>
      </c>
    </row>
    <row r="50" spans="1:8" s="5" customFormat="1" ht="31.5">
      <c r="A50" s="129"/>
      <c r="B50" s="130" t="s">
        <v>190</v>
      </c>
      <c r="C50" s="131" t="s">
        <v>36</v>
      </c>
      <c r="D50" s="120" t="s">
        <v>189</v>
      </c>
      <c r="E50" s="131" t="s">
        <v>191</v>
      </c>
      <c r="F50" s="132">
        <v>18222.099999999999</v>
      </c>
      <c r="G50" s="69">
        <f t="shared" si="7"/>
        <v>142</v>
      </c>
      <c r="H50" s="70">
        <f t="shared" si="7"/>
        <v>65</v>
      </c>
    </row>
    <row r="51" spans="1:8" s="37" customFormat="1" ht="32.25" customHeight="1">
      <c r="A51" s="106" t="s">
        <v>214</v>
      </c>
      <c r="B51" s="107" t="s">
        <v>38</v>
      </c>
      <c r="C51" s="108" t="s">
        <v>36</v>
      </c>
      <c r="D51" s="119" t="s">
        <v>39</v>
      </c>
      <c r="E51" s="108"/>
      <c r="F51" s="109">
        <f>F52</f>
        <v>134</v>
      </c>
      <c r="G51" s="67">
        <f>140+2</f>
        <v>142</v>
      </c>
      <c r="H51" s="68">
        <v>65</v>
      </c>
    </row>
    <row r="52" spans="1:8" s="71" customFormat="1">
      <c r="A52" s="110"/>
      <c r="B52" s="111" t="s">
        <v>32</v>
      </c>
      <c r="C52" s="112" t="s">
        <v>36</v>
      </c>
      <c r="D52" s="120" t="s">
        <v>39</v>
      </c>
      <c r="E52" s="112" t="s">
        <v>33</v>
      </c>
      <c r="F52" s="113">
        <v>134</v>
      </c>
      <c r="G52" s="67">
        <f>191+84</f>
        <v>275</v>
      </c>
      <c r="H52" s="68">
        <v>59</v>
      </c>
    </row>
    <row r="53" spans="1:8" s="56" customFormat="1" ht="17.25" customHeight="1">
      <c r="A53" s="106" t="s">
        <v>63</v>
      </c>
      <c r="B53" s="107" t="s">
        <v>64</v>
      </c>
      <c r="C53" s="108" t="s">
        <v>65</v>
      </c>
      <c r="D53" s="108"/>
      <c r="E53" s="108"/>
      <c r="F53" s="109">
        <f>F54+F58+F60</f>
        <v>190</v>
      </c>
      <c r="G53" s="41" t="e">
        <f t="shared" ref="G53:H53" si="8">G54</f>
        <v>#REF!</v>
      </c>
      <c r="H53" s="42" t="e">
        <f t="shared" si="8"/>
        <v>#REF!</v>
      </c>
    </row>
    <row r="54" spans="1:8" s="56" customFormat="1" ht="31.5">
      <c r="A54" s="106" t="s">
        <v>66</v>
      </c>
      <c r="B54" s="107" t="s">
        <v>198</v>
      </c>
      <c r="C54" s="108" t="s">
        <v>67</v>
      </c>
      <c r="D54" s="108"/>
      <c r="E54" s="108"/>
      <c r="F54" s="109">
        <f>F55</f>
        <v>180</v>
      </c>
      <c r="G54" s="43" t="e">
        <f>#REF!+G57+G62</f>
        <v>#REF!</v>
      </c>
      <c r="H54" s="57" t="e">
        <f>#REF!+H57+H62</f>
        <v>#REF!</v>
      </c>
    </row>
    <row r="55" spans="1:8" ht="126">
      <c r="A55" s="106" t="s">
        <v>68</v>
      </c>
      <c r="B55" s="133" t="s">
        <v>231</v>
      </c>
      <c r="C55" s="108" t="s">
        <v>67</v>
      </c>
      <c r="D55" s="119" t="s">
        <v>69</v>
      </c>
      <c r="E55" s="108"/>
      <c r="F55" s="109">
        <f>F56</f>
        <v>180</v>
      </c>
      <c r="G55" s="60" t="e">
        <f t="shared" ref="G55:H55" si="9">G56</f>
        <v>#REF!</v>
      </c>
      <c r="H55" s="61" t="e">
        <f t="shared" si="9"/>
        <v>#REF!</v>
      </c>
    </row>
    <row r="56" spans="1:8" ht="18.75" customHeight="1">
      <c r="A56" s="110"/>
      <c r="B56" s="111" t="s">
        <v>30</v>
      </c>
      <c r="C56" s="112" t="s">
        <v>67</v>
      </c>
      <c r="D56" s="120" t="s">
        <v>69</v>
      </c>
      <c r="E56" s="112" t="s">
        <v>31</v>
      </c>
      <c r="F56" s="113">
        <v>180</v>
      </c>
      <c r="G56" s="60" t="e">
        <f>#REF!</f>
        <v>#REF!</v>
      </c>
      <c r="H56" s="61" t="e">
        <f>#REF!</f>
        <v>#REF!</v>
      </c>
    </row>
    <row r="57" spans="1:8" s="56" customFormat="1" ht="18.75" customHeight="1">
      <c r="A57" s="106" t="s">
        <v>70</v>
      </c>
      <c r="B57" s="134" t="s">
        <v>71</v>
      </c>
      <c r="C57" s="108" t="s">
        <v>72</v>
      </c>
      <c r="D57" s="120"/>
      <c r="E57" s="112"/>
      <c r="F57" s="109">
        <f>F58+F60</f>
        <v>10</v>
      </c>
      <c r="G57" s="58" t="e">
        <f t="shared" ref="G57:H59" si="10">G58</f>
        <v>#REF!</v>
      </c>
      <c r="H57" s="59" t="e">
        <f t="shared" si="10"/>
        <v>#REF!</v>
      </c>
    </row>
    <row r="58" spans="1:8" ht="33" customHeight="1">
      <c r="A58" s="121" t="s">
        <v>73</v>
      </c>
      <c r="B58" s="135" t="s">
        <v>74</v>
      </c>
      <c r="C58" s="108" t="s">
        <v>72</v>
      </c>
      <c r="D58" s="119" t="s">
        <v>75</v>
      </c>
      <c r="E58" s="108"/>
      <c r="F58" s="109">
        <f>F59</f>
        <v>5</v>
      </c>
      <c r="G58" s="60" t="e">
        <f t="shared" si="10"/>
        <v>#REF!</v>
      </c>
      <c r="H58" s="61" t="e">
        <f t="shared" si="10"/>
        <v>#REF!</v>
      </c>
    </row>
    <row r="59" spans="1:8" ht="18.75" customHeight="1">
      <c r="A59" s="122"/>
      <c r="B59" s="111" t="s">
        <v>30</v>
      </c>
      <c r="C59" s="112" t="s">
        <v>72</v>
      </c>
      <c r="D59" s="120" t="s">
        <v>75</v>
      </c>
      <c r="E59" s="112" t="s">
        <v>31</v>
      </c>
      <c r="F59" s="132">
        <v>5</v>
      </c>
      <c r="G59" s="60" t="e">
        <f t="shared" si="10"/>
        <v>#REF!</v>
      </c>
      <c r="H59" s="61" t="e">
        <f t="shared" si="10"/>
        <v>#REF!</v>
      </c>
    </row>
    <row r="60" spans="1:8" ht="31.5">
      <c r="A60" s="121" t="s">
        <v>76</v>
      </c>
      <c r="B60" s="135" t="s">
        <v>77</v>
      </c>
      <c r="C60" s="108" t="s">
        <v>72</v>
      </c>
      <c r="D60" s="119" t="s">
        <v>78</v>
      </c>
      <c r="E60" s="108"/>
      <c r="F60" s="109">
        <f>F61</f>
        <v>5</v>
      </c>
      <c r="G60" s="60" t="e">
        <f>#REF!+G61</f>
        <v>#REF!</v>
      </c>
      <c r="H60" s="61" t="e">
        <f>#REF!+H61</f>
        <v>#REF!</v>
      </c>
    </row>
    <row r="61" spans="1:8" ht="18.75" customHeight="1">
      <c r="A61" s="122"/>
      <c r="B61" s="111" t="s">
        <v>30</v>
      </c>
      <c r="C61" s="112" t="s">
        <v>72</v>
      </c>
      <c r="D61" s="120" t="s">
        <v>78</v>
      </c>
      <c r="E61" s="112" t="s">
        <v>31</v>
      </c>
      <c r="F61" s="132">
        <v>5</v>
      </c>
      <c r="G61" s="60">
        <v>1499.9</v>
      </c>
      <c r="H61" s="61">
        <f>180-149.9</f>
        <v>30.099999999999994</v>
      </c>
    </row>
    <row r="62" spans="1:8">
      <c r="A62" s="106" t="s">
        <v>79</v>
      </c>
      <c r="B62" s="107" t="s">
        <v>80</v>
      </c>
      <c r="C62" s="108" t="s">
        <v>81</v>
      </c>
      <c r="D62" s="108"/>
      <c r="E62" s="108"/>
      <c r="F62" s="109">
        <f>F63</f>
        <v>1359.87</v>
      </c>
      <c r="G62" s="58" t="e">
        <f t="shared" ref="G62:H63" si="11">G63</f>
        <v>#REF!</v>
      </c>
      <c r="H62" s="59" t="e">
        <f t="shared" si="11"/>
        <v>#REF!</v>
      </c>
    </row>
    <row r="63" spans="1:8">
      <c r="A63" s="106" t="s">
        <v>82</v>
      </c>
      <c r="B63" s="107" t="s">
        <v>83</v>
      </c>
      <c r="C63" s="108" t="s">
        <v>84</v>
      </c>
      <c r="D63" s="108"/>
      <c r="E63" s="108"/>
      <c r="F63" s="109">
        <f>F64+F66+F68</f>
        <v>1359.87</v>
      </c>
      <c r="G63" s="60" t="e">
        <f t="shared" si="11"/>
        <v>#REF!</v>
      </c>
      <c r="H63" s="61" t="e">
        <f t="shared" si="11"/>
        <v>#REF!</v>
      </c>
    </row>
    <row r="64" spans="1:8" ht="31.5" customHeight="1">
      <c r="A64" s="106" t="s">
        <v>85</v>
      </c>
      <c r="B64" s="135" t="s">
        <v>86</v>
      </c>
      <c r="C64" s="108" t="s">
        <v>84</v>
      </c>
      <c r="D64" s="119" t="s">
        <v>87</v>
      </c>
      <c r="E64" s="108"/>
      <c r="F64" s="109">
        <f>F65</f>
        <v>5</v>
      </c>
      <c r="G64" s="60" t="e">
        <f>#REF!</f>
        <v>#REF!</v>
      </c>
      <c r="H64" s="61" t="e">
        <f>#REF!</f>
        <v>#REF!</v>
      </c>
    </row>
    <row r="65" spans="1:8" ht="21.75" customHeight="1">
      <c r="A65" s="110"/>
      <c r="B65" s="111" t="s">
        <v>30</v>
      </c>
      <c r="C65" s="112" t="s">
        <v>84</v>
      </c>
      <c r="D65" s="120" t="s">
        <v>87</v>
      </c>
      <c r="E65" s="112" t="s">
        <v>31</v>
      </c>
      <c r="F65" s="113">
        <v>5</v>
      </c>
      <c r="G65" s="60">
        <f t="shared" ref="G65:H66" si="12">G66</f>
        <v>841.5</v>
      </c>
      <c r="H65" s="61">
        <f t="shared" si="12"/>
        <v>280.5</v>
      </c>
    </row>
    <row r="66" spans="1:8" ht="32.25" customHeight="1">
      <c r="A66" s="106" t="s">
        <v>219</v>
      </c>
      <c r="B66" s="126" t="s">
        <v>222</v>
      </c>
      <c r="C66" s="127" t="s">
        <v>192</v>
      </c>
      <c r="D66" s="119" t="s">
        <v>193</v>
      </c>
      <c r="E66" s="127"/>
      <c r="F66" s="128">
        <f>F67</f>
        <v>1265.8699999999999</v>
      </c>
      <c r="G66" s="60">
        <f t="shared" si="12"/>
        <v>841.5</v>
      </c>
      <c r="H66" s="61">
        <f t="shared" si="12"/>
        <v>280.5</v>
      </c>
    </row>
    <row r="67" spans="1:8" ht="31.5">
      <c r="A67" s="110"/>
      <c r="B67" s="130" t="s">
        <v>190</v>
      </c>
      <c r="C67" s="131" t="s">
        <v>192</v>
      </c>
      <c r="D67" s="120" t="s">
        <v>193</v>
      </c>
      <c r="E67" s="131" t="s">
        <v>191</v>
      </c>
      <c r="F67" s="132">
        <v>1265.8699999999999</v>
      </c>
      <c r="G67" s="66">
        <v>841.5</v>
      </c>
      <c r="H67" s="72">
        <v>280.5</v>
      </c>
    </row>
    <row r="68" spans="1:8" ht="33.75" customHeight="1">
      <c r="A68" s="106" t="s">
        <v>220</v>
      </c>
      <c r="B68" s="126" t="s">
        <v>233</v>
      </c>
      <c r="C68" s="127" t="s">
        <v>192</v>
      </c>
      <c r="D68" s="119" t="s">
        <v>221</v>
      </c>
      <c r="E68" s="127"/>
      <c r="F68" s="128">
        <f>F69</f>
        <v>89</v>
      </c>
      <c r="G68" s="43" t="e">
        <f>#REF!+G77+#REF!</f>
        <v>#REF!</v>
      </c>
      <c r="H68" s="44" t="e">
        <f>#REF!+H77+#REF!</f>
        <v>#REF!</v>
      </c>
    </row>
    <row r="69" spans="1:8" ht="31.5">
      <c r="A69" s="110"/>
      <c r="B69" s="130" t="s">
        <v>190</v>
      </c>
      <c r="C69" s="131" t="s">
        <v>192</v>
      </c>
      <c r="D69" s="120" t="s">
        <v>221</v>
      </c>
      <c r="E69" s="131" t="s">
        <v>191</v>
      </c>
      <c r="F69" s="132">
        <v>89</v>
      </c>
      <c r="G69" s="73">
        <v>1835</v>
      </c>
      <c r="H69" s="74">
        <v>370</v>
      </c>
    </row>
    <row r="70" spans="1:8">
      <c r="A70" s="106" t="s">
        <v>88</v>
      </c>
      <c r="B70" s="107" t="s">
        <v>89</v>
      </c>
      <c r="C70" s="108" t="s">
        <v>90</v>
      </c>
      <c r="D70" s="108"/>
      <c r="E70" s="108"/>
      <c r="F70" s="109">
        <f>F71</f>
        <v>127700</v>
      </c>
      <c r="G70" s="73">
        <v>552</v>
      </c>
      <c r="H70" s="74">
        <v>113</v>
      </c>
    </row>
    <row r="71" spans="1:8">
      <c r="A71" s="106" t="s">
        <v>91</v>
      </c>
      <c r="B71" s="107" t="s">
        <v>92</v>
      </c>
      <c r="C71" s="108" t="s">
        <v>93</v>
      </c>
      <c r="D71" s="108"/>
      <c r="E71" s="108"/>
      <c r="F71" s="109">
        <f>F72</f>
        <v>127700</v>
      </c>
      <c r="G71" s="20" t="e">
        <f t="shared" ref="G71:H71" si="13">G72</f>
        <v>#REF!</v>
      </c>
      <c r="H71" s="21" t="e">
        <f t="shared" si="13"/>
        <v>#REF!</v>
      </c>
    </row>
    <row r="72" spans="1:8" ht="33" customHeight="1">
      <c r="A72" s="106" t="s">
        <v>94</v>
      </c>
      <c r="B72" s="135" t="s">
        <v>95</v>
      </c>
      <c r="C72" s="108" t="s">
        <v>93</v>
      </c>
      <c r="D72" s="119" t="s">
        <v>96</v>
      </c>
      <c r="E72" s="108"/>
      <c r="F72" s="109">
        <f>F73</f>
        <v>127700</v>
      </c>
      <c r="G72" s="20" t="e">
        <f>#REF!+#REF!</f>
        <v>#REF!</v>
      </c>
      <c r="H72" s="21" t="e">
        <f>#REF!+#REF!</f>
        <v>#REF!</v>
      </c>
    </row>
    <row r="73" spans="1:8" ht="21" customHeight="1">
      <c r="A73" s="110"/>
      <c r="B73" s="111" t="s">
        <v>30</v>
      </c>
      <c r="C73" s="112" t="s">
        <v>93</v>
      </c>
      <c r="D73" s="120" t="s">
        <v>96</v>
      </c>
      <c r="E73" s="112" t="s">
        <v>31</v>
      </c>
      <c r="F73" s="113">
        <v>127700</v>
      </c>
      <c r="G73" s="76">
        <v>70</v>
      </c>
      <c r="H73" s="75">
        <v>0</v>
      </c>
    </row>
    <row r="74" spans="1:8">
      <c r="A74" s="106" t="s">
        <v>97</v>
      </c>
      <c r="B74" s="107" t="s">
        <v>98</v>
      </c>
      <c r="C74" s="108" t="s">
        <v>99</v>
      </c>
      <c r="D74" s="108"/>
      <c r="E74" s="108"/>
      <c r="F74" s="109">
        <f>F75</f>
        <v>416</v>
      </c>
      <c r="G74" s="76">
        <v>62.2</v>
      </c>
      <c r="H74" s="74"/>
    </row>
    <row r="75" spans="1:8">
      <c r="A75" s="106" t="s">
        <v>100</v>
      </c>
      <c r="B75" s="107" t="s">
        <v>101</v>
      </c>
      <c r="C75" s="108" t="s">
        <v>102</v>
      </c>
      <c r="D75" s="108"/>
      <c r="E75" s="108"/>
      <c r="F75" s="109">
        <f>F76</f>
        <v>416</v>
      </c>
      <c r="G75" s="73">
        <v>50.5</v>
      </c>
      <c r="H75" s="75">
        <v>0</v>
      </c>
    </row>
    <row r="76" spans="1:8" ht="30.75" customHeight="1">
      <c r="A76" s="106" t="s">
        <v>103</v>
      </c>
      <c r="B76" s="135" t="s">
        <v>104</v>
      </c>
      <c r="C76" s="108" t="s">
        <v>102</v>
      </c>
      <c r="D76" s="119" t="s">
        <v>105</v>
      </c>
      <c r="E76" s="108"/>
      <c r="F76" s="109">
        <f>F77</f>
        <v>416</v>
      </c>
      <c r="G76" s="79">
        <v>6502.7</v>
      </c>
      <c r="H76" s="80">
        <v>2081.9</v>
      </c>
    </row>
    <row r="77" spans="1:8" ht="18" customHeight="1">
      <c r="A77" s="110"/>
      <c r="B77" s="111" t="s">
        <v>30</v>
      </c>
      <c r="C77" s="112" t="s">
        <v>102</v>
      </c>
      <c r="D77" s="120" t="s">
        <v>105</v>
      </c>
      <c r="E77" s="112" t="s">
        <v>31</v>
      </c>
      <c r="F77" s="113">
        <v>416</v>
      </c>
      <c r="G77" s="77" t="e">
        <f t="shared" ref="G77:H77" si="14">G78</f>
        <v>#REF!</v>
      </c>
      <c r="H77" s="78" t="e">
        <f t="shared" si="14"/>
        <v>#REF!</v>
      </c>
    </row>
    <row r="78" spans="1:8">
      <c r="A78" s="106" t="s">
        <v>106</v>
      </c>
      <c r="B78" s="107" t="s">
        <v>107</v>
      </c>
      <c r="C78" s="108" t="s">
        <v>108</v>
      </c>
      <c r="D78" s="108"/>
      <c r="E78" s="108"/>
      <c r="F78" s="109">
        <f>F79+F82+F87</f>
        <v>7198.3</v>
      </c>
      <c r="G78" s="20" t="e">
        <f>#REF!</f>
        <v>#REF!</v>
      </c>
      <c r="H78" s="21" t="e">
        <f>#REF!</f>
        <v>#REF!</v>
      </c>
    </row>
    <row r="79" spans="1:8" ht="21.75" customHeight="1">
      <c r="A79" s="106" t="s">
        <v>109</v>
      </c>
      <c r="B79" s="107" t="s">
        <v>110</v>
      </c>
      <c r="C79" s="108" t="s">
        <v>111</v>
      </c>
      <c r="D79" s="108"/>
      <c r="E79" s="108"/>
      <c r="F79" s="109">
        <f>F80</f>
        <v>200</v>
      </c>
      <c r="G79" s="43" t="e">
        <f t="shared" ref="G79:H79" si="15">G80</f>
        <v>#REF!</v>
      </c>
      <c r="H79" s="81" t="e">
        <f t="shared" si="15"/>
        <v>#REF!</v>
      </c>
    </row>
    <row r="80" spans="1:8" ht="81" customHeight="1">
      <c r="A80" s="106" t="s">
        <v>112</v>
      </c>
      <c r="B80" s="136" t="s">
        <v>113</v>
      </c>
      <c r="C80" s="108" t="s">
        <v>111</v>
      </c>
      <c r="D80" s="119" t="s">
        <v>114</v>
      </c>
      <c r="E80" s="108"/>
      <c r="F80" s="109">
        <f>F81</f>
        <v>200</v>
      </c>
      <c r="G80" s="18" t="e">
        <f>#REF!</f>
        <v>#REF!</v>
      </c>
      <c r="H80" s="19" t="e">
        <f>#REF!</f>
        <v>#REF!</v>
      </c>
    </row>
    <row r="81" spans="1:30" ht="20.25" customHeight="1">
      <c r="A81" s="110"/>
      <c r="B81" s="111" t="s">
        <v>30</v>
      </c>
      <c r="C81" s="112" t="s">
        <v>111</v>
      </c>
      <c r="D81" s="120" t="s">
        <v>114</v>
      </c>
      <c r="E81" s="112" t="s">
        <v>31</v>
      </c>
      <c r="F81" s="113">
        <v>200</v>
      </c>
      <c r="G81" s="41" t="e">
        <f>G84+G82</f>
        <v>#REF!</v>
      </c>
      <c r="H81" s="82" t="e">
        <f>H84+H82</f>
        <v>#REF!</v>
      </c>
    </row>
    <row r="82" spans="1:30">
      <c r="A82" s="106" t="s">
        <v>115</v>
      </c>
      <c r="B82" s="107" t="s">
        <v>116</v>
      </c>
      <c r="C82" s="108" t="s">
        <v>117</v>
      </c>
      <c r="D82" s="108"/>
      <c r="E82" s="108"/>
      <c r="F82" s="109">
        <f>F83+F85</f>
        <v>2900</v>
      </c>
      <c r="G82" s="43" t="e">
        <f>#REF!</f>
        <v>#REF!</v>
      </c>
      <c r="H82" s="44" t="e">
        <f>#REF!</f>
        <v>#REF!</v>
      </c>
    </row>
    <row r="83" spans="1:30" s="1" customFormat="1" ht="31.5">
      <c r="A83" s="106" t="s">
        <v>118</v>
      </c>
      <c r="B83" s="135" t="s">
        <v>232</v>
      </c>
      <c r="C83" s="108" t="s">
        <v>117</v>
      </c>
      <c r="D83" s="119" t="s">
        <v>119</v>
      </c>
      <c r="E83" s="108"/>
      <c r="F83" s="109">
        <f>F84</f>
        <v>2800</v>
      </c>
      <c r="G83" s="20">
        <v>905</v>
      </c>
      <c r="H83" s="21">
        <v>505</v>
      </c>
    </row>
    <row r="84" spans="1:30" s="1" customFormat="1" ht="18.75" customHeight="1">
      <c r="A84" s="110"/>
      <c r="B84" s="111" t="s">
        <v>30</v>
      </c>
      <c r="C84" s="112" t="s">
        <v>117</v>
      </c>
      <c r="D84" s="120" t="s">
        <v>119</v>
      </c>
      <c r="E84" s="112" t="s">
        <v>31</v>
      </c>
      <c r="F84" s="113">
        <v>2800</v>
      </c>
      <c r="G84" s="43" t="e">
        <f>#REF!</f>
        <v>#REF!</v>
      </c>
      <c r="H84" s="57" t="e">
        <f>#REF!</f>
        <v>#REF!</v>
      </c>
    </row>
    <row r="85" spans="1:30" s="1" customFormat="1" ht="18" customHeight="1">
      <c r="A85" s="106" t="s">
        <v>216</v>
      </c>
      <c r="B85" s="135" t="s">
        <v>217</v>
      </c>
      <c r="C85" s="108" t="s">
        <v>117</v>
      </c>
      <c r="D85" s="119" t="s">
        <v>218</v>
      </c>
      <c r="E85" s="108"/>
      <c r="F85" s="109">
        <f>F86</f>
        <v>100</v>
      </c>
      <c r="G85" s="83">
        <v>492.5</v>
      </c>
      <c r="H85" s="84">
        <f>157.5-20</f>
        <v>137.5</v>
      </c>
    </row>
    <row r="86" spans="1:30" s="1" customFormat="1" ht="17.25" customHeight="1">
      <c r="A86" s="110"/>
      <c r="B86" s="111" t="s">
        <v>30</v>
      </c>
      <c r="C86" s="112" t="s">
        <v>117</v>
      </c>
      <c r="D86" s="120" t="s">
        <v>218</v>
      </c>
      <c r="E86" s="112" t="s">
        <v>191</v>
      </c>
      <c r="F86" s="113">
        <v>100</v>
      </c>
      <c r="G86" s="85" t="e">
        <f>#REF!+#REF!+#REF!</f>
        <v>#REF!</v>
      </c>
      <c r="H86" s="86" t="e">
        <f>#REF!+#REF!+#REF!</f>
        <v>#REF!</v>
      </c>
    </row>
    <row r="87" spans="1:30" s="1" customFormat="1">
      <c r="A87" s="106" t="s">
        <v>120</v>
      </c>
      <c r="B87" s="107" t="s">
        <v>121</v>
      </c>
      <c r="C87" s="108" t="s">
        <v>122</v>
      </c>
      <c r="D87" s="108"/>
      <c r="E87" s="108"/>
      <c r="F87" s="109">
        <f>F88+F90+F92+F94+F96+F98</f>
        <v>4098.3</v>
      </c>
      <c r="G87" s="89">
        <f t="shared" ref="G87:H89" si="16">G88</f>
        <v>8251</v>
      </c>
      <c r="H87" s="90">
        <f t="shared" si="16"/>
        <v>3715</v>
      </c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</row>
    <row r="88" spans="1:30" s="1" customFormat="1" ht="32.25" customHeight="1">
      <c r="A88" s="106" t="s">
        <v>123</v>
      </c>
      <c r="B88" s="137" t="s">
        <v>124</v>
      </c>
      <c r="C88" s="108" t="s">
        <v>122</v>
      </c>
      <c r="D88" s="119" t="s">
        <v>125</v>
      </c>
      <c r="E88" s="108"/>
      <c r="F88" s="109">
        <f>F89</f>
        <v>654.79999999999995</v>
      </c>
      <c r="G88" s="89">
        <f t="shared" si="16"/>
        <v>8251</v>
      </c>
      <c r="H88" s="90">
        <f t="shared" si="16"/>
        <v>3715</v>
      </c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</row>
    <row r="89" spans="1:30" s="1" customFormat="1" ht="18" customHeight="1">
      <c r="A89" s="110"/>
      <c r="B89" s="111" t="s">
        <v>30</v>
      </c>
      <c r="C89" s="112" t="s">
        <v>122</v>
      </c>
      <c r="D89" s="120" t="s">
        <v>125</v>
      </c>
      <c r="E89" s="112" t="s">
        <v>31</v>
      </c>
      <c r="F89" s="113">
        <v>654.79999999999995</v>
      </c>
      <c r="G89" s="89">
        <f t="shared" si="16"/>
        <v>8251</v>
      </c>
      <c r="H89" s="90">
        <f t="shared" si="16"/>
        <v>3715</v>
      </c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</row>
    <row r="90" spans="1:30" s="1" customFormat="1" ht="48" customHeight="1">
      <c r="A90" s="106" t="s">
        <v>126</v>
      </c>
      <c r="B90" s="135" t="s">
        <v>127</v>
      </c>
      <c r="C90" s="108" t="s">
        <v>122</v>
      </c>
      <c r="D90" s="119" t="s">
        <v>128</v>
      </c>
      <c r="E90" s="112"/>
      <c r="F90" s="109">
        <f>F91</f>
        <v>285</v>
      </c>
      <c r="G90" s="66">
        <v>8251</v>
      </c>
      <c r="H90" s="64">
        <v>3715</v>
      </c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</row>
    <row r="91" spans="1:30" ht="20.25" customHeight="1">
      <c r="A91" s="110"/>
      <c r="B91" s="111" t="s">
        <v>30</v>
      </c>
      <c r="C91" s="112" t="s">
        <v>122</v>
      </c>
      <c r="D91" s="120" t="s">
        <v>128</v>
      </c>
      <c r="E91" s="112" t="s">
        <v>31</v>
      </c>
      <c r="F91" s="113">
        <v>285</v>
      </c>
      <c r="G91" s="66">
        <v>882</v>
      </c>
      <c r="H91" s="64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</row>
    <row r="92" spans="1:30" s="1" customFormat="1" ht="49.5" customHeight="1">
      <c r="A92" s="106" t="s">
        <v>129</v>
      </c>
      <c r="B92" s="135" t="s">
        <v>130</v>
      </c>
      <c r="C92" s="108" t="s">
        <v>122</v>
      </c>
      <c r="D92" s="119" t="s">
        <v>131</v>
      </c>
      <c r="E92" s="108"/>
      <c r="F92" s="109">
        <f>F93</f>
        <v>95</v>
      </c>
      <c r="G92" s="87" t="e">
        <f>#REF!+#REF!</f>
        <v>#REF!</v>
      </c>
      <c r="H92" s="88" t="e">
        <f>#REF!+#REF!</f>
        <v>#REF!</v>
      </c>
    </row>
    <row r="93" spans="1:30" ht="18" customHeight="1">
      <c r="A93" s="110"/>
      <c r="B93" s="111" t="s">
        <v>30</v>
      </c>
      <c r="C93" s="112" t="s">
        <v>122</v>
      </c>
      <c r="D93" s="120" t="s">
        <v>131</v>
      </c>
      <c r="E93" s="112" t="s">
        <v>31</v>
      </c>
      <c r="F93" s="113">
        <v>95</v>
      </c>
      <c r="G93" s="60" t="e">
        <f>G94+#REF!</f>
        <v>#REF!</v>
      </c>
      <c r="H93" s="61" t="e">
        <f>H94+#REF!</f>
        <v>#REF!</v>
      </c>
    </row>
    <row r="94" spans="1:30" s="32" customFormat="1" ht="50.25" customHeight="1">
      <c r="A94" s="121" t="s">
        <v>132</v>
      </c>
      <c r="B94" s="135" t="s">
        <v>133</v>
      </c>
      <c r="C94" s="108" t="s">
        <v>122</v>
      </c>
      <c r="D94" s="119" t="s">
        <v>134</v>
      </c>
      <c r="E94" s="108"/>
      <c r="F94" s="109">
        <f>F95</f>
        <v>288.5</v>
      </c>
      <c r="G94" s="67">
        <v>790</v>
      </c>
      <c r="H94" s="68">
        <f>300-40</f>
        <v>260</v>
      </c>
    </row>
    <row r="95" spans="1:30" s="92" customFormat="1" ht="17.25" customHeight="1">
      <c r="A95" s="122"/>
      <c r="B95" s="111" t="s">
        <v>30</v>
      </c>
      <c r="C95" s="112" t="s">
        <v>122</v>
      </c>
      <c r="D95" s="120" t="s">
        <v>134</v>
      </c>
      <c r="E95" s="112" t="s">
        <v>31</v>
      </c>
      <c r="F95" s="132">
        <v>288.5</v>
      </c>
      <c r="G95" s="93">
        <f t="shared" ref="G95:H97" si="17">G96</f>
        <v>220</v>
      </c>
      <c r="H95" s="94">
        <f t="shared" si="17"/>
        <v>0</v>
      </c>
    </row>
    <row r="96" spans="1:30" s="92" customFormat="1" ht="80.25" customHeight="1">
      <c r="A96" s="121" t="s">
        <v>135</v>
      </c>
      <c r="B96" s="138" t="s">
        <v>224</v>
      </c>
      <c r="C96" s="108" t="s">
        <v>122</v>
      </c>
      <c r="D96" s="119" t="s">
        <v>136</v>
      </c>
      <c r="E96" s="108"/>
      <c r="F96" s="109">
        <f>F97</f>
        <v>2675</v>
      </c>
      <c r="G96" s="95">
        <f t="shared" si="17"/>
        <v>220</v>
      </c>
      <c r="H96" s="96">
        <f t="shared" si="17"/>
        <v>0</v>
      </c>
    </row>
    <row r="97" spans="1:30" s="92" customFormat="1" ht="20.25" customHeight="1">
      <c r="A97" s="122"/>
      <c r="B97" s="111" t="s">
        <v>30</v>
      </c>
      <c r="C97" s="112" t="s">
        <v>122</v>
      </c>
      <c r="D97" s="120" t="s">
        <v>136</v>
      </c>
      <c r="E97" s="112" t="s">
        <v>31</v>
      </c>
      <c r="F97" s="132">
        <f>2573+102</f>
        <v>2675</v>
      </c>
      <c r="G97" s="95">
        <f t="shared" si="17"/>
        <v>220</v>
      </c>
      <c r="H97" s="96">
        <f t="shared" si="17"/>
        <v>0</v>
      </c>
    </row>
    <row r="98" spans="1:30" s="92" customFormat="1" ht="26.25" customHeight="1">
      <c r="A98" s="106" t="s">
        <v>205</v>
      </c>
      <c r="B98" s="126" t="s">
        <v>234</v>
      </c>
      <c r="C98" s="127" t="s">
        <v>122</v>
      </c>
      <c r="D98" s="119" t="s">
        <v>194</v>
      </c>
      <c r="E98" s="127"/>
      <c r="F98" s="128">
        <f>F99</f>
        <v>100</v>
      </c>
      <c r="G98" s="97">
        <v>220</v>
      </c>
      <c r="H98" s="98">
        <v>0</v>
      </c>
    </row>
    <row r="99" spans="1:30" s="92" customFormat="1" ht="31.5">
      <c r="A99" s="110"/>
      <c r="B99" s="130" t="s">
        <v>190</v>
      </c>
      <c r="C99" s="131" t="s">
        <v>122</v>
      </c>
      <c r="D99" s="120" t="s">
        <v>194</v>
      </c>
      <c r="E99" s="131" t="s">
        <v>191</v>
      </c>
      <c r="F99" s="132">
        <v>100</v>
      </c>
      <c r="G99" s="95" t="e">
        <f t="shared" ref="G99:H100" si="18">G100</f>
        <v>#REF!</v>
      </c>
      <c r="H99" s="95" t="e">
        <f t="shared" si="18"/>
        <v>#REF!</v>
      </c>
    </row>
    <row r="100" spans="1:30" s="92" customFormat="1">
      <c r="A100" s="106" t="s">
        <v>137</v>
      </c>
      <c r="B100" s="107" t="s">
        <v>195</v>
      </c>
      <c r="C100" s="108" t="s">
        <v>138</v>
      </c>
      <c r="D100" s="108"/>
      <c r="E100" s="108"/>
      <c r="F100" s="109">
        <f>F101</f>
        <v>33650</v>
      </c>
      <c r="G100" s="95" t="e">
        <f t="shared" si="18"/>
        <v>#REF!</v>
      </c>
      <c r="H100" s="95" t="e">
        <f t="shared" si="18"/>
        <v>#REF!</v>
      </c>
    </row>
    <row r="101" spans="1:30" s="92" customFormat="1" ht="17.25" customHeight="1">
      <c r="A101" s="106" t="s">
        <v>139</v>
      </c>
      <c r="B101" s="107" t="s">
        <v>140</v>
      </c>
      <c r="C101" s="108" t="s">
        <v>141</v>
      </c>
      <c r="D101" s="108"/>
      <c r="E101" s="108"/>
      <c r="F101" s="109">
        <f>F102+F104+F106+F108</f>
        <v>33650</v>
      </c>
      <c r="G101" s="95" t="e">
        <f>#REF!</f>
        <v>#REF!</v>
      </c>
      <c r="H101" s="95" t="e">
        <f>#REF!</f>
        <v>#REF!</v>
      </c>
    </row>
    <row r="102" spans="1:30" ht="33" customHeight="1">
      <c r="A102" s="106" t="s">
        <v>142</v>
      </c>
      <c r="B102" s="135" t="s">
        <v>143</v>
      </c>
      <c r="C102" s="108" t="s">
        <v>141</v>
      </c>
      <c r="D102" s="119" t="s">
        <v>144</v>
      </c>
      <c r="E102" s="108"/>
      <c r="F102" s="109">
        <f>F103</f>
        <v>14808</v>
      </c>
      <c r="G102" s="40"/>
      <c r="H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</row>
    <row r="103" spans="1:30" ht="18" customHeight="1">
      <c r="A103" s="110"/>
      <c r="B103" s="111" t="s">
        <v>30</v>
      </c>
      <c r="C103" s="112" t="s">
        <v>141</v>
      </c>
      <c r="D103" s="120" t="s">
        <v>144</v>
      </c>
      <c r="E103" s="112" t="s">
        <v>31</v>
      </c>
      <c r="F103" s="113">
        <v>14808</v>
      </c>
      <c r="G103" s="40"/>
      <c r="H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</row>
    <row r="104" spans="1:30" ht="32.25" customHeight="1">
      <c r="A104" s="106" t="s">
        <v>145</v>
      </c>
      <c r="B104" s="135" t="s">
        <v>146</v>
      </c>
      <c r="C104" s="108" t="s">
        <v>141</v>
      </c>
      <c r="D104" s="119" t="s">
        <v>147</v>
      </c>
      <c r="E104" s="108"/>
      <c r="F104" s="109">
        <f>F105</f>
        <v>940</v>
      </c>
    </row>
    <row r="105" spans="1:30" ht="19.5" customHeight="1">
      <c r="A105" s="110"/>
      <c r="B105" s="111" t="s">
        <v>30</v>
      </c>
      <c r="C105" s="112" t="s">
        <v>141</v>
      </c>
      <c r="D105" s="120" t="s">
        <v>147</v>
      </c>
      <c r="E105" s="112" t="s">
        <v>31</v>
      </c>
      <c r="F105" s="113">
        <v>940</v>
      </c>
    </row>
    <row r="106" spans="1:30" ht="31.5">
      <c r="A106" s="106" t="s">
        <v>148</v>
      </c>
      <c r="B106" s="135" t="s">
        <v>149</v>
      </c>
      <c r="C106" s="108" t="s">
        <v>141</v>
      </c>
      <c r="D106" s="119" t="s">
        <v>150</v>
      </c>
      <c r="E106" s="108"/>
      <c r="F106" s="109">
        <f>F107</f>
        <v>17562</v>
      </c>
    </row>
    <row r="107" spans="1:30" ht="15.75" customHeight="1">
      <c r="A107" s="110"/>
      <c r="B107" s="111" t="s">
        <v>30</v>
      </c>
      <c r="C107" s="112" t="s">
        <v>141</v>
      </c>
      <c r="D107" s="120" t="s">
        <v>150</v>
      </c>
      <c r="E107" s="112" t="s">
        <v>31</v>
      </c>
      <c r="F107" s="113">
        <v>17562</v>
      </c>
    </row>
    <row r="108" spans="1:30" ht="30.75" customHeight="1">
      <c r="A108" s="106" t="s">
        <v>206</v>
      </c>
      <c r="B108" s="139" t="s">
        <v>235</v>
      </c>
      <c r="C108" s="108" t="s">
        <v>141</v>
      </c>
      <c r="D108" s="140" t="s">
        <v>223</v>
      </c>
      <c r="E108" s="108"/>
      <c r="F108" s="141">
        <f>F109</f>
        <v>340</v>
      </c>
    </row>
    <row r="109" spans="1:30" ht="31.5">
      <c r="A109" s="110"/>
      <c r="B109" s="142" t="s">
        <v>190</v>
      </c>
      <c r="C109" s="112" t="s">
        <v>141</v>
      </c>
      <c r="D109" s="120" t="s">
        <v>223</v>
      </c>
      <c r="E109" s="131" t="s">
        <v>191</v>
      </c>
      <c r="F109" s="143">
        <v>340</v>
      </c>
    </row>
    <row r="110" spans="1:30">
      <c r="A110" s="106" t="s">
        <v>151</v>
      </c>
      <c r="B110" s="107" t="s">
        <v>152</v>
      </c>
      <c r="C110" s="108" t="s">
        <v>153</v>
      </c>
      <c r="D110" s="108"/>
      <c r="E110" s="108"/>
      <c r="F110" s="109">
        <f>F111+F114</f>
        <v>19573.099999999999</v>
      </c>
    </row>
    <row r="111" spans="1:30">
      <c r="A111" s="106" t="s">
        <v>154</v>
      </c>
      <c r="B111" s="107" t="s">
        <v>155</v>
      </c>
      <c r="C111" s="108" t="s">
        <v>215</v>
      </c>
      <c r="D111" s="108"/>
      <c r="E111" s="108"/>
      <c r="F111" s="109">
        <f>F112</f>
        <v>1599.6</v>
      </c>
    </row>
    <row r="112" spans="1:30" ht="33.75" customHeight="1">
      <c r="A112" s="106" t="s">
        <v>156</v>
      </c>
      <c r="B112" s="144" t="s">
        <v>157</v>
      </c>
      <c r="C112" s="108" t="s">
        <v>215</v>
      </c>
      <c r="D112" s="108" t="s">
        <v>158</v>
      </c>
      <c r="E112" s="108"/>
      <c r="F112" s="109">
        <f>F113</f>
        <v>1599.6</v>
      </c>
    </row>
    <row r="113" spans="1:6">
      <c r="A113" s="110"/>
      <c r="B113" s="145" t="s">
        <v>159</v>
      </c>
      <c r="C113" s="112" t="s">
        <v>215</v>
      </c>
      <c r="D113" s="112" t="s">
        <v>158</v>
      </c>
      <c r="E113" s="112" t="s">
        <v>160</v>
      </c>
      <c r="F113" s="113">
        <f>1592.6+7</f>
        <v>1599.6</v>
      </c>
    </row>
    <row r="114" spans="1:6">
      <c r="A114" s="106" t="s">
        <v>161</v>
      </c>
      <c r="B114" s="107" t="s">
        <v>162</v>
      </c>
      <c r="C114" s="108" t="s">
        <v>163</v>
      </c>
      <c r="D114" s="108"/>
      <c r="E114" s="108"/>
      <c r="F114" s="109">
        <f>F115+F117</f>
        <v>17973.5</v>
      </c>
    </row>
    <row r="115" spans="1:6" ht="47.25" customHeight="1">
      <c r="A115" s="106" t="s">
        <v>164</v>
      </c>
      <c r="B115" s="107" t="s">
        <v>165</v>
      </c>
      <c r="C115" s="108" t="s">
        <v>163</v>
      </c>
      <c r="D115" s="119" t="s">
        <v>166</v>
      </c>
      <c r="E115" s="108"/>
      <c r="F115" s="109">
        <f>F116</f>
        <v>11688</v>
      </c>
    </row>
    <row r="116" spans="1:6">
      <c r="A116" s="110"/>
      <c r="B116" s="145" t="s">
        <v>159</v>
      </c>
      <c r="C116" s="112" t="s">
        <v>163</v>
      </c>
      <c r="D116" s="120" t="s">
        <v>166</v>
      </c>
      <c r="E116" s="112" t="s">
        <v>160</v>
      </c>
      <c r="F116" s="113">
        <v>11688</v>
      </c>
    </row>
    <row r="117" spans="1:6" ht="34.5" customHeight="1">
      <c r="A117" s="106" t="s">
        <v>167</v>
      </c>
      <c r="B117" s="107" t="s">
        <v>168</v>
      </c>
      <c r="C117" s="108" t="s">
        <v>163</v>
      </c>
      <c r="D117" s="119" t="s">
        <v>169</v>
      </c>
      <c r="E117" s="108"/>
      <c r="F117" s="109">
        <f>F118</f>
        <v>6285.5</v>
      </c>
    </row>
    <row r="118" spans="1:6">
      <c r="A118" s="110"/>
      <c r="B118" s="145" t="s">
        <v>159</v>
      </c>
      <c r="C118" s="112" t="s">
        <v>163</v>
      </c>
      <c r="D118" s="120" t="s">
        <v>169</v>
      </c>
      <c r="E118" s="112" t="s">
        <v>160</v>
      </c>
      <c r="F118" s="113">
        <v>6285.5</v>
      </c>
    </row>
    <row r="119" spans="1:6">
      <c r="A119" s="106" t="s">
        <v>170</v>
      </c>
      <c r="B119" s="107" t="s">
        <v>171</v>
      </c>
      <c r="C119" s="108" t="s">
        <v>172</v>
      </c>
      <c r="D119" s="108"/>
      <c r="E119" s="108"/>
      <c r="F119" s="109">
        <f>F120</f>
        <v>1810</v>
      </c>
    </row>
    <row r="120" spans="1:6">
      <c r="A120" s="106" t="s">
        <v>173</v>
      </c>
      <c r="B120" s="107" t="s">
        <v>174</v>
      </c>
      <c r="C120" s="108" t="s">
        <v>175</v>
      </c>
      <c r="D120" s="108"/>
      <c r="E120" s="108"/>
      <c r="F120" s="109">
        <f>F121+F123</f>
        <v>1810</v>
      </c>
    </row>
    <row r="121" spans="1:6" ht="64.5" customHeight="1">
      <c r="A121" s="106" t="s">
        <v>176</v>
      </c>
      <c r="B121" s="146" t="s">
        <v>177</v>
      </c>
      <c r="C121" s="108" t="s">
        <v>175</v>
      </c>
      <c r="D121" s="119" t="s">
        <v>178</v>
      </c>
      <c r="E121" s="108"/>
      <c r="F121" s="109">
        <f>F122</f>
        <v>1350</v>
      </c>
    </row>
    <row r="122" spans="1:6" ht="21.75" customHeight="1">
      <c r="A122" s="147"/>
      <c r="B122" s="111" t="s">
        <v>30</v>
      </c>
      <c r="C122" s="112" t="s">
        <v>175</v>
      </c>
      <c r="D122" s="120" t="s">
        <v>178</v>
      </c>
      <c r="E122" s="112" t="s">
        <v>31</v>
      </c>
      <c r="F122" s="113">
        <v>1350</v>
      </c>
    </row>
    <row r="123" spans="1:6" ht="62.25" customHeight="1">
      <c r="A123" s="106" t="s">
        <v>207</v>
      </c>
      <c r="B123" s="148" t="s">
        <v>236</v>
      </c>
      <c r="C123" s="127" t="s">
        <v>175</v>
      </c>
      <c r="D123" s="140" t="s">
        <v>196</v>
      </c>
      <c r="E123" s="127"/>
      <c r="F123" s="149">
        <f>F124</f>
        <v>460</v>
      </c>
    </row>
    <row r="124" spans="1:6" ht="31.5">
      <c r="A124" s="110"/>
      <c r="B124" s="130" t="s">
        <v>190</v>
      </c>
      <c r="C124" s="131" t="s">
        <v>175</v>
      </c>
      <c r="D124" s="120" t="s">
        <v>196</v>
      </c>
      <c r="E124" s="131" t="s">
        <v>191</v>
      </c>
      <c r="F124" s="150">
        <v>460</v>
      </c>
    </row>
    <row r="125" spans="1:6">
      <c r="A125" s="106" t="s">
        <v>179</v>
      </c>
      <c r="B125" s="107" t="s">
        <v>180</v>
      </c>
      <c r="C125" s="108" t="s">
        <v>181</v>
      </c>
      <c r="D125" s="108"/>
      <c r="E125" s="108"/>
      <c r="F125" s="109">
        <f>F126</f>
        <v>2800</v>
      </c>
    </row>
    <row r="126" spans="1:6">
      <c r="A126" s="106" t="s">
        <v>182</v>
      </c>
      <c r="B126" s="107" t="s">
        <v>183</v>
      </c>
      <c r="C126" s="108" t="s">
        <v>184</v>
      </c>
      <c r="D126" s="108"/>
      <c r="E126" s="108"/>
      <c r="F126" s="109">
        <f>F127</f>
        <v>2800</v>
      </c>
    </row>
    <row r="127" spans="1:6" ht="20.25" customHeight="1">
      <c r="A127" s="106" t="s">
        <v>185</v>
      </c>
      <c r="B127" s="107" t="s">
        <v>186</v>
      </c>
      <c r="C127" s="108" t="s">
        <v>184</v>
      </c>
      <c r="D127" s="119" t="s">
        <v>187</v>
      </c>
      <c r="E127" s="108"/>
      <c r="F127" s="109">
        <f>F128</f>
        <v>2800</v>
      </c>
    </row>
    <row r="128" spans="1:6" ht="21" customHeight="1">
      <c r="A128" s="110"/>
      <c r="B128" s="111" t="s">
        <v>30</v>
      </c>
      <c r="C128" s="112" t="s">
        <v>184</v>
      </c>
      <c r="D128" s="120" t="s">
        <v>187</v>
      </c>
      <c r="E128" s="112" t="s">
        <v>31</v>
      </c>
      <c r="F128" s="113">
        <v>2800</v>
      </c>
    </row>
    <row r="129" spans="1:6">
      <c r="A129" s="151"/>
      <c r="B129" s="107" t="s">
        <v>197</v>
      </c>
      <c r="C129" s="108"/>
      <c r="D129" s="108"/>
      <c r="E129" s="108"/>
      <c r="F129" s="109">
        <f>F125+F119+F110+F100+F78+F74+F70+F62+F53+F10</f>
        <v>284774.96999999997</v>
      </c>
    </row>
    <row r="130" spans="1:6">
      <c r="A130" s="99"/>
      <c r="B130" s="100"/>
      <c r="C130" s="99"/>
      <c r="D130" s="99"/>
      <c r="E130" s="99"/>
      <c r="F130" s="99"/>
    </row>
    <row r="131" spans="1:6">
      <c r="D131" s="40"/>
      <c r="E131" s="102"/>
      <c r="F131" s="40"/>
    </row>
    <row r="132" spans="1:6">
      <c r="D132" s="40"/>
      <c r="E132" s="102"/>
      <c r="F132" s="40"/>
    </row>
    <row r="133" spans="1:6">
      <c r="D133" s="40"/>
      <c r="E133" s="40"/>
      <c r="F133" s="40"/>
    </row>
  </sheetData>
  <mergeCells count="3">
    <mergeCell ref="C2:F5"/>
    <mergeCell ref="A7:G7"/>
    <mergeCell ref="B8:E8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2018-03-29T05:37:00Z</dcterms:modified>
</cp:coreProperties>
</file>