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д.струк 10.12 за 2014" sheetId="4" r:id="rId1"/>
    <sheet name="Лист1" sheetId="1" r:id="rId2"/>
    <sheet name="Лист2" sheetId="2" r:id="rId3"/>
    <sheet name="Лист3" sheetId="3" r:id="rId4"/>
  </sheets>
  <definedNames>
    <definedName name="_xlnm.Print_Area" localSheetId="0">'Вед.струк 10.12 за 2014'!$A$1:$H$322</definedName>
  </definedNames>
  <calcPr calcId="124519"/>
</workbook>
</file>

<file path=xl/calcChain.xml><?xml version="1.0" encoding="utf-8"?>
<calcChain xmlns="http://schemas.openxmlformats.org/spreadsheetml/2006/main">
  <c r="H316" i="4"/>
  <c r="H315"/>
  <c r="H314" s="1"/>
  <c r="H313" s="1"/>
  <c r="H312" s="1"/>
  <c r="H311" s="1"/>
  <c r="H309"/>
  <c r="H308"/>
  <c r="H307" s="1"/>
  <c r="H306" s="1"/>
  <c r="H305" s="1"/>
  <c r="H304" s="1"/>
  <c r="H302"/>
  <c r="H301"/>
  <c r="H300" s="1"/>
  <c r="H299" s="1"/>
  <c r="H297"/>
  <c r="H296"/>
  <c r="H295" s="1"/>
  <c r="H294" s="1"/>
  <c r="H292"/>
  <c r="H291"/>
  <c r="H290"/>
  <c r="H289" s="1"/>
  <c r="H287"/>
  <c r="H286"/>
  <c r="H285"/>
  <c r="H284" s="1"/>
  <c r="H283" s="1"/>
  <c r="H282" s="1"/>
  <c r="H280"/>
  <c r="H279" s="1"/>
  <c r="H278" s="1"/>
  <c r="H277" s="1"/>
  <c r="H276" s="1"/>
  <c r="H275" s="1"/>
  <c r="H273"/>
  <c r="H272"/>
  <c r="H271"/>
  <c r="H270" s="1"/>
  <c r="H269" s="1"/>
  <c r="H268" s="1"/>
  <c r="H261" s="1"/>
  <c r="H267"/>
  <c r="H266" s="1"/>
  <c r="H265" s="1"/>
  <c r="H264" s="1"/>
  <c r="H263" s="1"/>
  <c r="H262" s="1"/>
  <c r="H260"/>
  <c r="H259"/>
  <c r="H258" s="1"/>
  <c r="H257" s="1"/>
  <c r="H256" s="1"/>
  <c r="H255" s="1"/>
  <c r="H254" s="1"/>
  <c r="H252"/>
  <c r="H251" s="1"/>
  <c r="H250" s="1"/>
  <c r="H249" s="1"/>
  <c r="H247"/>
  <c r="H246" s="1"/>
  <c r="H245" s="1"/>
  <c r="H244" s="1"/>
  <c r="H242"/>
  <c r="H241" s="1"/>
  <c r="H240" s="1"/>
  <c r="H238"/>
  <c r="H237"/>
  <c r="H236" s="1"/>
  <c r="H235" s="1"/>
  <c r="H232"/>
  <c r="H231"/>
  <c r="H230"/>
  <c r="H227"/>
  <c r="H226"/>
  <c r="H225" s="1"/>
  <c r="H222"/>
  <c r="H221" s="1"/>
  <c r="H220" s="1"/>
  <c r="H219" s="1"/>
  <c r="H217"/>
  <c r="H216" s="1"/>
  <c r="H215" s="1"/>
  <c r="H214" s="1"/>
  <c r="H213" s="1"/>
  <c r="H210"/>
  <c r="H209" s="1"/>
  <c r="H208" s="1"/>
  <c r="H207" s="1"/>
  <c r="H206" s="1"/>
  <c r="H204"/>
  <c r="H203" s="1"/>
  <c r="H202" s="1"/>
  <c r="H201" s="1"/>
  <c r="H200" s="1"/>
  <c r="H199"/>
  <c r="H198"/>
  <c r="H197" s="1"/>
  <c r="H196" s="1"/>
  <c r="H195" s="1"/>
  <c r="H194"/>
  <c r="H193"/>
  <c r="H191"/>
  <c r="H190" s="1"/>
  <c r="H189" s="1"/>
  <c r="H188" s="1"/>
  <c r="H187" s="1"/>
  <c r="H186" s="1"/>
  <c r="H184"/>
  <c r="H183" s="1"/>
  <c r="H182" s="1"/>
  <c r="H181" s="1"/>
  <c r="H180" s="1"/>
  <c r="H179"/>
  <c r="H178" s="1"/>
  <c r="H177" s="1"/>
  <c r="H176" s="1"/>
  <c r="H175" s="1"/>
  <c r="H174"/>
  <c r="H173"/>
  <c r="H172" s="1"/>
  <c r="H171" s="1"/>
  <c r="H170" s="1"/>
  <c r="H169" s="1"/>
  <c r="H166"/>
  <c r="H164" s="1"/>
  <c r="H163" s="1"/>
  <c r="H162" s="1"/>
  <c r="H161" s="1"/>
  <c r="H160" s="1"/>
  <c r="H158"/>
  <c r="H157" s="1"/>
  <c r="H156" s="1"/>
  <c r="H155" s="1"/>
  <c r="H154" s="1"/>
  <c r="H152"/>
  <c r="H151"/>
  <c r="H150" s="1"/>
  <c r="H149" s="1"/>
  <c r="H148" s="1"/>
  <c r="H147" s="1"/>
  <c r="H146" s="1"/>
  <c r="H144"/>
  <c r="H142" s="1"/>
  <c r="H141" s="1"/>
  <c r="H140" s="1"/>
  <c r="H139" s="1"/>
  <c r="H138"/>
  <c r="H137"/>
  <c r="H136" s="1"/>
  <c r="H135" s="1"/>
  <c r="H134" s="1"/>
  <c r="H128"/>
  <c r="H127" s="1"/>
  <c r="H126" s="1"/>
  <c r="H125" s="1"/>
  <c r="H124" s="1"/>
  <c r="H123" s="1"/>
  <c r="H121"/>
  <c r="H120" s="1"/>
  <c r="H119" s="1"/>
  <c r="H118" s="1"/>
  <c r="H116"/>
  <c r="H115" s="1"/>
  <c r="H114" s="1"/>
  <c r="H112"/>
  <c r="H111"/>
  <c r="H110" s="1"/>
  <c r="H109" s="1"/>
  <c r="H107"/>
  <c r="H106"/>
  <c r="H105" s="1"/>
  <c r="H104" s="1"/>
  <c r="H102"/>
  <c r="H101"/>
  <c r="H100" s="1"/>
  <c r="H99" s="1"/>
  <c r="H97"/>
  <c r="H96"/>
  <c r="H95"/>
  <c r="H94" s="1"/>
  <c r="H92"/>
  <c r="H91" s="1"/>
  <c r="H90" s="1"/>
  <c r="H89" s="1"/>
  <c r="H87"/>
  <c r="H85"/>
  <c r="H84" s="1"/>
  <c r="H83" s="1"/>
  <c r="H82"/>
  <c r="H81"/>
  <c r="H80"/>
  <c r="H79"/>
  <c r="H76"/>
  <c r="H74"/>
  <c r="H73"/>
  <c r="H72"/>
  <c r="H71"/>
  <c r="H70"/>
  <c r="H69" s="1"/>
  <c r="H68" s="1"/>
  <c r="H67" s="1"/>
  <c r="H65"/>
  <c r="H64"/>
  <c r="H63"/>
  <c r="H62" s="1"/>
  <c r="H60"/>
  <c r="H55"/>
  <c r="H54"/>
  <c r="H53" s="1"/>
  <c r="H52" s="1"/>
  <c r="H44"/>
  <c r="H43" s="1"/>
  <c r="H42" s="1"/>
  <c r="H41" s="1"/>
  <c r="H40" s="1"/>
  <c r="H39" s="1"/>
  <c r="H38" s="1"/>
  <c r="H35"/>
  <c r="H34"/>
  <c r="H31"/>
  <c r="H30"/>
  <c r="H29" s="1"/>
  <c r="H28"/>
  <c r="H27"/>
  <c r="H26"/>
  <c r="H25" s="1"/>
  <c r="H24" s="1"/>
  <c r="H23" s="1"/>
  <c r="H21"/>
  <c r="H20" s="1"/>
  <c r="H19" s="1"/>
  <c r="H18" s="1"/>
  <c r="H14"/>
  <c r="H13"/>
  <c r="H12" s="1"/>
  <c r="H11" s="1"/>
  <c r="H10" s="1"/>
  <c r="H59" l="1"/>
  <c r="H58" s="1"/>
  <c r="H51" s="1"/>
  <c r="H50" s="1"/>
  <c r="H49" s="1"/>
  <c r="H318" s="1"/>
  <c r="H17"/>
  <c r="H9" s="1"/>
  <c r="H8" s="1"/>
  <c r="H133"/>
  <c r="H132" s="1"/>
  <c r="H153"/>
  <c r="H168"/>
  <c r="H274"/>
  <c r="H234"/>
  <c r="H212" s="1"/>
  <c r="H205" s="1"/>
</calcChain>
</file>

<file path=xl/sharedStrings.xml><?xml version="1.0" encoding="utf-8"?>
<sst xmlns="http://schemas.openxmlformats.org/spreadsheetml/2006/main" count="1381" uniqueCount="378">
  <si>
    <t>Приложение  3</t>
  </si>
  <si>
    <t>к решению МС МО Смольнинское</t>
  </si>
  <si>
    <t>№ 37 от  10.12.2014г.</t>
  </si>
  <si>
    <t xml:space="preserve"> ВЕДОМСТВЕННАЯ СТРУКТУРА РАСХОДОВ БЮДЖЕТА МО СМОЛЬНИНСКОЕ НА  2014 ГОД</t>
  </si>
  <si>
    <t>(тыс.руб.)</t>
  </si>
  <si>
    <t>№ п\п</t>
  </si>
  <si>
    <t>Наименование разделов и подразделов</t>
  </si>
  <si>
    <t>Код ГРБС</t>
  </si>
  <si>
    <t>Код раздела, подраздела</t>
  </si>
  <si>
    <t>Код целевой статьи</t>
  </si>
  <si>
    <t>Код вида расходов</t>
  </si>
  <si>
    <t>Код экономической статьи</t>
  </si>
  <si>
    <t>Сумма  на год</t>
  </si>
  <si>
    <t>I</t>
  </si>
  <si>
    <t>МУНИЦИПАЛЬНЫЙ СОВЕТ МУНИЦИПАЛЬНОГО ОБРАЗОВАНИЯ</t>
  </si>
  <si>
    <t>1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</si>
  <si>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</si>
  <si>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</si>
  <si>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</si>
  <si>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</si>
  <si>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</si>
  <si>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</si>
  <si>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</si>
  <si>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002 01 01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</si>
  <si>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</si>
  <si>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</si>
  <si>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</si>
  <si>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</si>
  <si>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
социальному страхованию</t>
  </si>
  <si>
    <t>121</t>
  </si>
  <si>
    <t>1.1.1.1</t>
  </si>
  <si>
    <t>Заработная плата</t>
  </si>
  <si>
    <t>211</t>
  </si>
  <si>
    <t>1.1.1.2</t>
  </si>
  <si>
    <t>Начисления на выплаты по оплате труда</t>
  </si>
  <si>
    <t>213</t>
  </si>
  <si>
    <t>1.2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</si>
  <si>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</si>
  <si>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</si>
  <si>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1.2.1</t>
  </si>
  <si>
    <t>Компенсации депутатам, осуществляющим свои полномочия на непостоянной основе</t>
  </si>
  <si>
    <t>002 02 01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</si>
  <si>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</si>
  <si>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>123</t>
  </si>
  <si>
    <t>1.2.1.1</t>
  </si>
  <si>
    <t>Прочие работы, услуги</t>
  </si>
  <si>
    <t>226</t>
  </si>
  <si>
    <t>1.2.2</t>
  </si>
  <si>
    <t>Аппарат представительного органа муниципального образования</t>
  </si>
  <si>
    <t>002 03 01</t>
  </si>
  <si>
    <t>1.2.2.1</t>
  </si>
  <si>
    <t>1.2.2.2</t>
  </si>
  <si>
    <t>Закупка товаров, работ,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</si>
  <si>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</si>
  <si>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</si>
  <si>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</si>
  <si>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</si>
  <si>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</si>
  <si>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1.2.2.3</t>
  </si>
  <si>
    <t>221</t>
  </si>
  <si>
    <t>1.2.2.4</t>
  </si>
  <si>
    <t>244</t>
  </si>
  <si>
    <t>1.2.2.5</t>
  </si>
  <si>
    <t>1.2.2.6</t>
  </si>
  <si>
    <t>Увеличение стоимости основных средств</t>
  </si>
  <si>
    <t>310</t>
  </si>
  <si>
    <t>1.2.2.7</t>
  </si>
  <si>
    <t>Увеличение стоимости материальных запасов</t>
  </si>
  <si>
    <t>340</t>
  </si>
  <si>
    <t>II</t>
  </si>
  <si>
    <t xml:space="preserve">ИЗБИРАТЕЛЬНАЯ КОМИССИЯ МУНИЦИПАЛЬНОГО ОБРАЗОВАНИЯ 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</si>
  <si>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</si>
  <si>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</si>
  <si>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</si>
  <si>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</si>
  <si>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>Прочая закупка товаров, работ и услуг для обеспечения государственных (муниципальных) нужд</t>
  </si>
  <si>
    <t>Услуги связи</t>
  </si>
  <si>
    <t>1.1.1.3</t>
  </si>
  <si>
    <t>Прочие расходы</t>
  </si>
  <si>
    <t>290</t>
  </si>
  <si>
    <t>1.1.1.4</t>
  </si>
  <si>
    <t>III</t>
  </si>
  <si>
    <t>МЕСТНАЯ АДМИНИСТРАЦИЯ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</si>
  <si>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</si>
  <si>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</si>
  <si>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</si>
  <si>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002 04 01</t>
  </si>
  <si>
    <t>1.1.2</t>
  </si>
  <si>
    <t>Местная администрация</t>
  </si>
  <si>
    <t>002 05 00</t>
  </si>
  <si>
    <t>1.1.2.1</t>
  </si>
  <si>
    <t>Содержание и обеспечение деятельности местной администрации по решению вопросов местного значения</t>
  </si>
  <si>
    <t>002 05 01</t>
  </si>
  <si>
    <t>1.1.2.1.1</t>
  </si>
  <si>
    <t>1.1.2.1.2</t>
  </si>
  <si>
    <t>Иные выплаты персоналу государственных (муниципальных) органов, за исключением фонда оплаты труда</t>
  </si>
  <si>
    <t>122</t>
  </si>
  <si>
    <t>1.1.2.1.3</t>
  </si>
  <si>
    <t>Прочие выплаты</t>
  </si>
  <si>
    <t>212</t>
  </si>
  <si>
    <t>1.1.2.1.4</t>
  </si>
  <si>
    <t>1.1.2.1.5</t>
  </si>
  <si>
    <t>1.1.2.1.6</t>
  </si>
  <si>
    <t>1.1.2.1.7</t>
  </si>
  <si>
    <t>1.1.2.1.8</t>
  </si>
  <si>
    <t>1.1.2.1.9</t>
  </si>
  <si>
    <t>Транспортные услуги</t>
  </si>
  <si>
    <t>222</t>
  </si>
  <si>
    <t>1.1.2.1.10</t>
  </si>
  <si>
    <t>Коммунальные услуги</t>
  </si>
  <si>
    <t>223</t>
  </si>
  <si>
    <t>1.1.2.1.11</t>
  </si>
  <si>
    <t>Арендная плата за пользование имуществом</t>
  </si>
  <si>
    <t>224</t>
  </si>
  <si>
    <t>1.1.2.1.12</t>
  </si>
  <si>
    <t>Работы, услуги по содержанию имущества</t>
  </si>
  <si>
    <t>225</t>
  </si>
  <si>
    <t>1.1.2.1.13</t>
  </si>
  <si>
    <t>1.1.2.1.14</t>
  </si>
  <si>
    <t>1.1.2.1.15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</si>
  <si>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</si>
  <si>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</si>
  <si>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</si>
  <si>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</si>
  <si>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</si>
  <si>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</si>
  <si>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1.1.2.1.16</t>
  </si>
  <si>
    <t>Уплата прочих налогов, сборов и иных платежей</t>
  </si>
  <si>
    <t>852</t>
  </si>
  <si>
    <t>1.1.2.1.17</t>
  </si>
  <si>
    <t>1.1.2.2</t>
  </si>
  <si>
    <t>Расходы на приобретение в собственность нежилого помещения административно-офисного назначения для муниципальных нужд</t>
  </si>
  <si>
    <t>002 05 02</t>
  </si>
  <si>
    <t>Капитальные вложения в объекты недвижимого имущества
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</si>
  <si>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</si>
  <si>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</si>
  <si>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</si>
  <si>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</si>
  <si>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</si>
  <si>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1.1.2.2.1</t>
  </si>
  <si>
    <t>1.1.2.3</t>
  </si>
  <si>
    <t xml:space="preserve">Расходы на проведению инициативного аудита 
Муниципального бюджетного учреждения МО Смольнинское 
«Центр социальной помощи»
</t>
  </si>
  <si>
    <t>002 05 04</t>
  </si>
  <si>
    <t>1.1.2.3.1</t>
  </si>
  <si>
    <t>1.1.3</t>
  </si>
  <si>
    <t>Расходы на исполнение государственного полномочия по составлению протоколов об административных правонарушениях</t>
  </si>
  <si>
    <t>002 80 01</t>
  </si>
  <si>
    <t>1.1.3.1</t>
  </si>
  <si>
    <t>Резервные фонды</t>
  </si>
  <si>
    <t>0111</t>
  </si>
  <si>
    <t>Резервный фонд местной администрации</t>
  </si>
  <si>
    <t>070 01 01</t>
  </si>
  <si>
    <t>Резервные средства</t>
  </si>
  <si>
    <t>870</t>
  </si>
  <si>
    <t>1.3</t>
  </si>
  <si>
    <t>Другие общегосударственные вопросы</t>
  </si>
  <si>
    <t>0113</t>
  </si>
  <si>
    <t>1.3.1</t>
  </si>
  <si>
    <t>Формирование архивных фондов органов местного самоуправления, муницпальных предприятий и учреждений</t>
  </si>
  <si>
    <t>090 01 00</t>
  </si>
  <si>
    <t>1.3.1.1</t>
  </si>
  <si>
    <t>1.3.2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</si>
  <si>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</t>
  </si>
  <si>
    <t>092 01 01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</si>
  <si>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</si>
  <si>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</si>
  <si>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некоммерческим организациям (за исключением
государственных (муниципальных) учреждений)
</t>
  </si>
  <si>
    <t>630</t>
  </si>
  <si>
    <t>1.3.2.1</t>
  </si>
  <si>
    <t>Безвозмездные перечисления организациям, за исключением государственных и муниципальных организаций</t>
  </si>
  <si>
    <t>1.3.3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</si>
  <si>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</si>
  <si>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092 05 01</t>
  </si>
  <si>
    <t>1.3.3.1</t>
  </si>
  <si>
    <t>2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</si>
  <si>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</si>
  <si>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</si>
  <si>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</si>
  <si>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черезвычайных ситуаций природного и техногенного характера, гражданская оборона</t>
  </si>
  <si>
    <t>0309</t>
  </si>
  <si>
    <t>2.1.1</t>
  </si>
  <si>
    <t>Расходы на реализацию муниципальной целевой программы "Осуществление мероприятий в области защиты населения и территории муниципального образования МО Смольнинское от чрезвычайных ситуаций "</t>
  </si>
  <si>
    <t>795 01 01</t>
  </si>
  <si>
    <t>2.1.1.1</t>
  </si>
  <si>
    <t>2.1.1.2</t>
  </si>
  <si>
    <t>2.1.1.3</t>
  </si>
  <si>
    <t>3</t>
  </si>
  <si>
    <t>Жилищно-коммунальное хозяйство</t>
  </si>
  <si>
    <t>0500</t>
  </si>
  <si>
    <t>3.1</t>
  </si>
  <si>
    <t>Благоустройство</t>
  </si>
  <si>
    <t>0503</t>
  </si>
  <si>
    <t>3.1.1</t>
  </si>
  <si>
    <t>Расходы на оформление территории муниципального образования к праздничным мероприятиям</t>
  </si>
  <si>
    <t>600 04 01</t>
  </si>
  <si>
    <t>3.1.1.1</t>
  </si>
  <si>
    <t>3.1.2</t>
  </si>
  <si>
    <t xml:space="preserve">Расходы на реализацию муниципальной целевой программы "Благоустройство придомовых и внутридомовых территорий муниципального образования Муниципальный округ Смольнинское" </t>
  </si>
  <si>
    <t>795 02 01</t>
  </si>
  <si>
    <t>3.1.2.1</t>
  </si>
  <si>
    <t>3.1.2.3</t>
  </si>
  <si>
    <t>4</t>
  </si>
  <si>
    <t>Охрана окружающей среды</t>
  </si>
  <si>
    <t>0600</t>
  </si>
  <si>
    <t>4.1.</t>
  </si>
  <si>
    <t>Другие вопросы в области охраны окружающей среды</t>
  </si>
  <si>
    <t>0605</t>
  </si>
  <si>
    <t>4.1.1</t>
  </si>
  <si>
    <t>Расходы на реализацию муниципальной целевой программы "Участие в мероприятиях по охране окружающей среды в границах МО Смольнинское"</t>
  </si>
  <si>
    <t>795 03 01</t>
  </si>
  <si>
    <t>4.1.1.1</t>
  </si>
  <si>
    <t>5</t>
  </si>
  <si>
    <t>Образование</t>
  </si>
  <si>
    <t>0700</t>
  </si>
  <si>
    <t>5.1</t>
  </si>
  <si>
    <t>Профессиональная подготовка, переподготовка и повышение квалификации</t>
  </si>
  <si>
    <t>0705</t>
  </si>
  <si>
    <t>5.1.1</t>
  </si>
  <si>
    <t>Расходы на подготовку, переподготовку и повышение квалификации выборных должностных лицместного самоуправления, депутатов представительного органа местного самоуправления, а также муниципальных служащих и работников муниципальнх учреждений</t>
  </si>
  <si>
    <t>428 01 01</t>
  </si>
  <si>
    <t>5.1.1.1</t>
  </si>
  <si>
    <t>5.2</t>
  </si>
  <si>
    <t>Молодежная политика и оздоровление детей</t>
  </si>
  <si>
    <t>0707</t>
  </si>
  <si>
    <t>5.2.1</t>
  </si>
  <si>
    <t>Расходы на реализацию муниципальной целевой программы "Мероприятия по военно-патриотическому воспитанию граждан, проживающих на территории МО Смольнинское"</t>
  </si>
  <si>
    <t>795 04 00</t>
  </si>
  <si>
    <t>795 04 01</t>
  </si>
  <si>
    <t>5.2.1.1</t>
  </si>
  <si>
    <t>5.2.1.2</t>
  </si>
  <si>
    <t>5.2.1.3</t>
  </si>
  <si>
    <t>5.3</t>
  </si>
  <si>
    <t>Другие вопросы в области образования</t>
  </si>
  <si>
    <t>0709</t>
  </si>
  <si>
    <t>5.3.1</t>
  </si>
  <si>
    <t>Расходы на реализацию муниципальной целевой программы "Мероприятия по профилактике дорожно-транспортного травматизма"</t>
  </si>
  <si>
    <t>795 05 01</t>
  </si>
  <si>
    <t>5.3.1.1</t>
  </si>
  <si>
    <t>5.3.1.2</t>
  </si>
  <si>
    <t>5.3.2</t>
  </si>
  <si>
    <t>Расходы на реализацию муниципальной целевой программы "Мероприятия по профилактитке правонарушений, по предотвращению терроризма и экстремизма, по воспитанию культуры толерантности".</t>
  </si>
  <si>
    <t>795 06 01</t>
  </si>
  <si>
    <t>5.3.2.1</t>
  </si>
  <si>
    <t>5.3.3</t>
  </si>
  <si>
    <t>Расходы на реализацию муниципальной целевой программы "Мероприятия по профилактике правонарушений и наркомании"</t>
  </si>
  <si>
    <t>795 07 01</t>
  </si>
  <si>
    <t>5.3.3.1</t>
  </si>
  <si>
    <t>5.3.3.2</t>
  </si>
  <si>
    <t>6</t>
  </si>
  <si>
    <t xml:space="preserve">Культура и кинематография </t>
  </si>
  <si>
    <t>0800</t>
  </si>
  <si>
    <t>6.1</t>
  </si>
  <si>
    <t>Культура</t>
  </si>
  <si>
    <t>0801</t>
  </si>
  <si>
    <t>6.1.1</t>
  </si>
  <si>
    <t>Расходы на реализацию муниципальной целевой программы "Организация и проведение местных и участие в организации и проведении городских праздничных и иных зрелищных мероприятий для жителей округа"</t>
  </si>
  <si>
    <t>795 08 01</t>
  </si>
  <si>
    <t>6.1.1.1</t>
  </si>
  <si>
    <t>6.1.1.2</t>
  </si>
  <si>
    <t>6.1.1.3</t>
  </si>
  <si>
    <t>6.1.2</t>
  </si>
  <si>
    <t>Расходы на реализацию муниципальной целевой программы "Организация мероприятий по сохранению и развитию местных традиций и обрядов"</t>
  </si>
  <si>
    <t>795 09 01</t>
  </si>
  <si>
    <t>6.1.2.1</t>
  </si>
  <si>
    <t>6.1.3</t>
  </si>
  <si>
    <t>Расходы на реализацию муниципальной целевой программы "Организация и проведение досуговых мероприятий для жителей муниципального образования"</t>
  </si>
  <si>
    <t>795 10 01</t>
  </si>
  <si>
    <t>6.1.3.1</t>
  </si>
  <si>
    <t>7</t>
  </si>
  <si>
    <t>Социальная политика</t>
  </si>
  <si>
    <t>1000</t>
  </si>
  <si>
    <t>7.1</t>
  </si>
  <si>
    <t>Социальное обеспечение населения</t>
  </si>
  <si>
    <t>1003</t>
  </si>
  <si>
    <t>7.1.1</t>
  </si>
  <si>
    <t>Расходы на предоставление доплат к пенсии лицам, замещавшим муниципальные должности и должности муниципальной службы</t>
  </si>
  <si>
    <t xml:space="preserve">505 01 00 </t>
  </si>
  <si>
    <t>Социальное обеспечение и иные выплаты населению</t>
  </si>
  <si>
    <t>300</t>
  </si>
  <si>
    <t>Публичные нормативные социальные выплаты населению</t>
  </si>
  <si>
    <t>Пособия , компенсации, меры социальной поддержки по публичным нормативным обязательствам</t>
  </si>
  <si>
    <t>313</t>
  </si>
  <si>
    <t>7.1.1.1</t>
  </si>
  <si>
    <t>Пенсии, пособия, выплачиваемые организациями сектора государственного управления</t>
  </si>
  <si>
    <t>263</t>
  </si>
  <si>
    <t>7.2</t>
  </si>
  <si>
    <t>Охрана семьи и детства</t>
  </si>
  <si>
    <t>1004</t>
  </si>
  <si>
    <t>7.2.1</t>
  </si>
  <si>
    <t>Содержание и обеспечение деятельности местной администрации на исполнение государственного полномочия по организации и осуществлению деятельности по опеке и попечительству за счет средств местного бюджета</t>
  </si>
  <si>
    <t>002 05 03</t>
  </si>
  <si>
    <t>7.2.1.1</t>
  </si>
  <si>
    <t>7.2.1.2</t>
  </si>
  <si>
    <t>7.2.2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</si>
  <si>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</si>
  <si>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</si>
  <si>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7.2.2.1</t>
  </si>
  <si>
    <t>7.2.2.2</t>
  </si>
  <si>
    <t>7.2.2.3</t>
  </si>
  <si>
    <t>7.2.2.4</t>
  </si>
  <si>
    <t>7.2.2.5</t>
  </si>
  <si>
    <t>7.2.2.6</t>
  </si>
  <si>
    <t>7.2.2.7</t>
  </si>
  <si>
    <t>7.2.3</t>
  </si>
  <si>
    <t>Расходы на исполнение государственных полномочий по выплате денежных средств на содержание ребенка в семье опекуна и приемной семье, на вознаграждение приемным родителям</t>
  </si>
  <si>
    <t>511 80 00</t>
  </si>
  <si>
    <t>7.2.3.1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</si>
  <si>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</si>
  <si>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</si>
  <si>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7.2.3.1.1</t>
  </si>
  <si>
    <t>Пособия по социальной помощи населению</t>
  </si>
  <si>
    <t>262</t>
  </si>
  <si>
    <t>7.2.3.2</t>
  </si>
  <si>
    <t>Расходы на исполнение государственных полномочий по выплате денежных средств на вознаграждение приемным родителям</t>
  </si>
  <si>
    <t>511 80 04</t>
  </si>
  <si>
    <t>Иные выплаты населению</t>
  </si>
  <si>
    <t>360</t>
  </si>
  <si>
    <t>7.2.3.2.1</t>
  </si>
  <si>
    <t>7.2.3.3</t>
  </si>
  <si>
    <t>Расходы на обслуживание исполнения государственных полномочий по выплате денежных средств на содержания ребенка в семье опекуна и приемной семье</t>
  </si>
  <si>
    <t>511 80 05</t>
  </si>
  <si>
    <t>7.2.3.3.1</t>
  </si>
  <si>
    <t>7.2.3.4</t>
  </si>
  <si>
    <t>Расходы на обслуживание исполнения государственных полномочий по выплате денежных средств на вознаграждение приемным родителям</t>
  </si>
  <si>
    <t>511 80 06</t>
  </si>
  <si>
    <t>7.2.3.4.1</t>
  </si>
  <si>
    <t>8</t>
  </si>
  <si>
    <t>Физическая культура  и спорт</t>
  </si>
  <si>
    <t>1100</t>
  </si>
  <si>
    <t>8.1</t>
  </si>
  <si>
    <t>Физическая культура</t>
  </si>
  <si>
    <t>1101</t>
  </si>
  <si>
    <t>8.1.1</t>
  </si>
  <si>
    <t>Расходы на реализацию муниципальной целевой программы "Организация работы по развитию на территории муниципального образования массовой физической кульутры и спорта"</t>
  </si>
  <si>
    <t>795 11 01</t>
  </si>
  <si>
    <t>8.1.1.1</t>
  </si>
  <si>
    <t>9</t>
  </si>
  <si>
    <t>Средства массовой информации</t>
  </si>
  <si>
    <t>1200</t>
  </si>
  <si>
    <t>9.1</t>
  </si>
  <si>
    <t>Периодическая печать и издательства</t>
  </si>
  <si>
    <t>1202</t>
  </si>
  <si>
    <t>9.1.1</t>
  </si>
  <si>
    <t>Опубликование муниципальных правовых актов, иной информации</t>
  </si>
  <si>
    <t>457 03 01</t>
  </si>
  <si>
    <t>9.1.1.1</t>
  </si>
  <si>
    <t>9.2</t>
  </si>
  <si>
    <t>Другие вопросы в области средств массовой информации</t>
  </si>
  <si>
    <t>1204</t>
  </si>
  <si>
    <t>9.2.1</t>
  </si>
  <si>
    <t>Мероприятия в сфере культуры, кинемотографии и средств массовой информации</t>
  </si>
  <si>
    <t>457 03 02</t>
  </si>
  <si>
    <t>9.2.1.1</t>
  </si>
  <si>
    <t>IV</t>
  </si>
  <si>
    <t>МБУ  МО СМОЛЬНИНСКОЕ  "ЦЕНТР СОЦИАЛЬНОЙ ПОМОЩИ"</t>
  </si>
  <si>
    <t>795 03 02</t>
  </si>
  <si>
    <t>Субсидий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</si>
  <si>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</si>
  <si>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</si>
  <si>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</si>
  <si>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Безвозмездные перечисления государственным и муниципальным организациям</t>
  </si>
  <si>
    <t>241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</si>
  <si>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</si>
  <si>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431 99 01</t>
  </si>
  <si>
    <t>2.1.2</t>
  </si>
  <si>
    <t>Временное трудоустройство несовершеннолетних в возрасте от 14 до 18 лет в свободное от учебы время</t>
  </si>
  <si>
    <t>510 02 01</t>
  </si>
  <si>
    <t>2.1.2.1</t>
  </si>
  <si>
    <t>2.1.3</t>
  </si>
  <si>
    <t>795 04 02</t>
  </si>
  <si>
    <t>2.1.3.1</t>
  </si>
  <si>
    <t>2.1.4</t>
  </si>
  <si>
    <t>795 07 02</t>
  </si>
  <si>
    <t>2.1.4.1</t>
  </si>
  <si>
    <t>795 10 02</t>
  </si>
  <si>
    <t>4.1</t>
  </si>
  <si>
    <t>795 11 02</t>
  </si>
  <si>
    <t>ИТОГО РАСХОДОВ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</si>
</sst>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.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</font>
    <font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1" fontId="5" fillId="5" borderId="1">
      <alignment horizontal="left" vertical="justify" wrapText="1"/>
    </xf>
    <xf numFmtId="43" fontId="1" fillId="0" borderId="0" applyFont="0" applyFill="0" applyBorder="0" applyAlignment="0" applyProtection="0"/>
  </cellStyleXfs>
  <cellXfs count="200">
    <xf numFmtId="0" fontId="0" fillId="0" borderId="0" xfId="0"/>
    <xf numFmtId="49" fontId="2" fillId="0" borderId="0" xfId="1" applyNumberFormat="1" applyFont="1" applyAlignment="1">
      <alignment horizontal="left"/>
    </xf>
    <xf numFmtId="0" fontId="2" fillId="0" borderId="0" xfId="1" applyFont="1" applyAlignment="1">
      <alignment vertical="center" wrapText="1"/>
    </xf>
    <xf numFmtId="0" fontId="2" fillId="0" borderId="0" xfId="1" applyFont="1"/>
    <xf numFmtId="49" fontId="2" fillId="0" borderId="0" xfId="1" applyNumberFormat="1" applyFont="1"/>
    <xf numFmtId="49" fontId="3" fillId="0" borderId="0" xfId="1" applyNumberFormat="1" applyFont="1" applyAlignment="1" applyProtection="1">
      <alignment horizontal="right"/>
      <protection locked="0"/>
    </xf>
    <xf numFmtId="0" fontId="4" fillId="0" borderId="0" xfId="1" applyFont="1" applyFill="1" applyAlignment="1">
      <alignment horizontal="right" vertical="center"/>
    </xf>
    <xf numFmtId="49" fontId="4" fillId="0" borderId="0" xfId="1" applyNumberFormat="1" applyFont="1" applyAlignment="1">
      <alignment horizontal="right"/>
    </xf>
    <xf numFmtId="49" fontId="4" fillId="0" borderId="0" xfId="1" applyNumberFormat="1" applyFont="1" applyAlignment="1"/>
    <xf numFmtId="49" fontId="5" fillId="0" borderId="0" xfId="2" applyNumberFormat="1" applyFont="1" applyFill="1" applyAlignment="1">
      <alignment horizontal="center" vertical="center" wrapText="1"/>
    </xf>
    <xf numFmtId="0" fontId="6" fillId="0" borderId="0" xfId="1" applyFont="1"/>
    <xf numFmtId="49" fontId="2" fillId="0" borderId="0" xfId="1" applyNumberFormat="1" applyFont="1" applyAlignment="1">
      <alignment horizontal="center"/>
    </xf>
    <xf numFmtId="49" fontId="7" fillId="0" borderId="1" xfId="1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49" fontId="9" fillId="2" borderId="1" xfId="1" applyNumberFormat="1" applyFont="1" applyFill="1" applyBorder="1" applyAlignment="1">
      <alignment horizontal="left"/>
    </xf>
    <xf numFmtId="49" fontId="6" fillId="2" borderId="1" xfId="1" applyNumberFormat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right" vertical="center" indent="1"/>
    </xf>
    <xf numFmtId="49" fontId="10" fillId="3" borderId="1" xfId="1" applyNumberFormat="1" applyFont="1" applyFill="1" applyBorder="1" applyAlignment="1">
      <alignment horizontal="left"/>
    </xf>
    <xf numFmtId="49" fontId="6" fillId="3" borderId="1" xfId="1" applyNumberFormat="1" applyFont="1" applyFill="1" applyBorder="1" applyAlignment="1">
      <alignment vertical="top" wrapText="1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right" vertical="center" indent="1"/>
    </xf>
    <xf numFmtId="49" fontId="10" fillId="4" borderId="1" xfId="1" applyNumberFormat="1" applyFont="1" applyFill="1" applyBorder="1" applyAlignment="1">
      <alignment horizontal="left"/>
    </xf>
    <xf numFmtId="49" fontId="6" fillId="4" borderId="1" xfId="1" applyNumberFormat="1" applyFont="1" applyFill="1" applyBorder="1" applyAlignment="1">
      <alignment vertical="top" wrapText="1"/>
    </xf>
    <xf numFmtId="0" fontId="6" fillId="4" borderId="1" xfId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/>
    </xf>
    <xf numFmtId="164" fontId="6" fillId="4" borderId="1" xfId="2" applyNumberFormat="1" applyFont="1" applyFill="1" applyBorder="1" applyAlignment="1">
      <alignment horizontal="right" vertical="center" indent="1"/>
    </xf>
    <xf numFmtId="49" fontId="10" fillId="0" borderId="1" xfId="1" applyNumberFormat="1" applyFont="1" applyBorder="1" applyAlignment="1">
      <alignment horizontal="left"/>
    </xf>
    <xf numFmtId="49" fontId="6" fillId="0" borderId="1" xfId="1" applyNumberFormat="1" applyFont="1" applyBorder="1" applyAlignment="1">
      <alignment vertical="top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right" vertical="center" indent="1"/>
    </xf>
    <xf numFmtId="49" fontId="7" fillId="0" borderId="1" xfId="1" applyNumberFormat="1" applyFont="1" applyBorder="1" applyAlignment="1">
      <alignment horizontal="left"/>
    </xf>
    <xf numFmtId="49" fontId="2" fillId="0" borderId="1" xfId="1" applyNumberFormat="1" applyFont="1" applyBorder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right" vertical="center" indent="1"/>
    </xf>
    <xf numFmtId="49" fontId="11" fillId="0" borderId="1" xfId="1" applyNumberFormat="1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right" vertical="center" indent="1"/>
    </xf>
    <xf numFmtId="49" fontId="10" fillId="4" borderId="1" xfId="1" applyNumberFormat="1" applyFont="1" applyFill="1" applyBorder="1" applyAlignment="1">
      <alignment horizontal="left" wrapText="1"/>
    </xf>
    <xf numFmtId="49" fontId="6" fillId="4" borderId="1" xfId="1" applyNumberFormat="1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right" vertical="center" wrapText="1" indent="1"/>
    </xf>
    <xf numFmtId="49" fontId="10" fillId="0" borderId="1" xfId="1" applyNumberFormat="1" applyFont="1" applyFill="1" applyBorder="1" applyAlignment="1">
      <alignment horizontal="left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5" borderId="1" xfId="2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 indent="1"/>
    </xf>
    <xf numFmtId="49" fontId="7" fillId="0" borderId="1" xfId="1" applyNumberFormat="1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vertical="top" wrapText="1"/>
    </xf>
    <xf numFmtId="0" fontId="11" fillId="0" borderId="0" xfId="1" applyFont="1"/>
    <xf numFmtId="49" fontId="9" fillId="6" borderId="1" xfId="1" applyNumberFormat="1" applyFont="1" applyFill="1" applyBorder="1" applyAlignment="1">
      <alignment horizontal="left"/>
    </xf>
    <xf numFmtId="49" fontId="6" fillId="6" borderId="1" xfId="1" applyNumberFormat="1" applyFont="1" applyFill="1" applyBorder="1" applyAlignment="1">
      <alignment vertical="top" wrapText="1"/>
    </xf>
    <xf numFmtId="0" fontId="6" fillId="6" borderId="1" xfId="1" applyFont="1" applyFill="1" applyBorder="1" applyAlignment="1">
      <alignment horizontal="center" vertical="center" wrapText="1"/>
    </xf>
    <xf numFmtId="49" fontId="6" fillId="6" borderId="1" xfId="1" applyNumberFormat="1" applyFont="1" applyFill="1" applyBorder="1" applyAlignment="1">
      <alignment horizontal="center" vertical="center"/>
    </xf>
    <xf numFmtId="164" fontId="6" fillId="6" borderId="1" xfId="2" applyNumberFormat="1" applyFont="1" applyFill="1" applyBorder="1" applyAlignment="1">
      <alignment horizontal="right" vertical="center" indent="1"/>
    </xf>
    <xf numFmtId="49" fontId="10" fillId="7" borderId="1" xfId="1" applyNumberFormat="1" applyFont="1" applyFill="1" applyBorder="1" applyAlignment="1">
      <alignment horizontal="left"/>
    </xf>
    <xf numFmtId="49" fontId="6" fillId="7" borderId="1" xfId="1" applyNumberFormat="1" applyFont="1" applyFill="1" applyBorder="1" applyAlignment="1">
      <alignment vertical="top" wrapText="1"/>
    </xf>
    <xf numFmtId="0" fontId="6" fillId="7" borderId="1" xfId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/>
    </xf>
    <xf numFmtId="164" fontId="6" fillId="7" borderId="1" xfId="2" applyNumberFormat="1" applyFont="1" applyFill="1" applyBorder="1" applyAlignment="1">
      <alignment horizontal="right" vertical="center" indent="1"/>
    </xf>
    <xf numFmtId="49" fontId="12" fillId="0" borderId="1" xfId="1" applyNumberFormat="1" applyFont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/>
    </xf>
    <xf numFmtId="164" fontId="12" fillId="0" borderId="1" xfId="2" applyNumberFormat="1" applyFont="1" applyBorder="1" applyAlignment="1">
      <alignment horizontal="right" vertical="center" indent="1"/>
    </xf>
    <xf numFmtId="49" fontId="9" fillId="8" borderId="1" xfId="1" applyNumberFormat="1" applyFont="1" applyFill="1" applyBorder="1" applyAlignment="1">
      <alignment horizontal="left"/>
    </xf>
    <xf numFmtId="49" fontId="6" fillId="8" borderId="1" xfId="1" applyNumberFormat="1" applyFont="1" applyFill="1" applyBorder="1" applyAlignment="1">
      <alignment vertical="top" wrapText="1"/>
    </xf>
    <xf numFmtId="0" fontId="6" fillId="8" borderId="1" xfId="1" applyFont="1" applyFill="1" applyBorder="1" applyAlignment="1">
      <alignment horizontal="center" vertical="center" wrapText="1"/>
    </xf>
    <xf numFmtId="49" fontId="6" fillId="8" borderId="1" xfId="1" applyNumberFormat="1" applyFont="1" applyFill="1" applyBorder="1" applyAlignment="1">
      <alignment horizontal="center" vertical="center"/>
    </xf>
    <xf numFmtId="164" fontId="6" fillId="8" borderId="1" xfId="2" applyNumberFormat="1" applyFont="1" applyFill="1" applyBorder="1" applyAlignment="1">
      <alignment horizontal="right" vertical="center" indent="1"/>
    </xf>
    <xf numFmtId="49" fontId="10" fillId="9" borderId="1" xfId="1" applyNumberFormat="1" applyFont="1" applyFill="1" applyBorder="1" applyAlignment="1">
      <alignment horizontal="left"/>
    </xf>
    <xf numFmtId="49" fontId="6" fillId="9" borderId="1" xfId="1" applyNumberFormat="1" applyFont="1" applyFill="1" applyBorder="1" applyAlignment="1">
      <alignment vertical="top" wrapText="1"/>
    </xf>
    <xf numFmtId="0" fontId="6" fillId="9" borderId="1" xfId="1" applyFont="1" applyFill="1" applyBorder="1" applyAlignment="1">
      <alignment horizontal="center" vertical="center" wrapText="1"/>
    </xf>
    <xf numFmtId="49" fontId="6" fillId="9" borderId="1" xfId="1" applyNumberFormat="1" applyFont="1" applyFill="1" applyBorder="1" applyAlignment="1">
      <alignment horizontal="center" vertical="center"/>
    </xf>
    <xf numFmtId="164" fontId="6" fillId="9" borderId="1" xfId="2" applyNumberFormat="1" applyFont="1" applyFill="1" applyBorder="1" applyAlignment="1">
      <alignment horizontal="right" vertical="center" indent="1"/>
    </xf>
    <xf numFmtId="49" fontId="10" fillId="10" borderId="1" xfId="1" applyNumberFormat="1" applyFont="1" applyFill="1" applyBorder="1" applyAlignment="1">
      <alignment horizontal="left"/>
    </xf>
    <xf numFmtId="49" fontId="12" fillId="10" borderId="1" xfId="1" applyNumberFormat="1" applyFont="1" applyFill="1" applyBorder="1" applyAlignment="1">
      <alignment vertical="top" wrapText="1"/>
    </xf>
    <xf numFmtId="0" fontId="12" fillId="10" borderId="1" xfId="1" applyFont="1" applyFill="1" applyBorder="1" applyAlignment="1">
      <alignment horizontal="center" vertical="center" wrapText="1"/>
    </xf>
    <xf numFmtId="49" fontId="12" fillId="10" borderId="1" xfId="1" applyNumberFormat="1" applyFont="1" applyFill="1" applyBorder="1" applyAlignment="1">
      <alignment horizontal="center" vertical="center"/>
    </xf>
    <xf numFmtId="164" fontId="12" fillId="10" borderId="1" xfId="2" applyNumberFormat="1" applyFont="1" applyFill="1" applyBorder="1" applyAlignment="1">
      <alignment horizontal="right" vertical="center" indent="1"/>
    </xf>
    <xf numFmtId="49" fontId="13" fillId="0" borderId="1" xfId="1" applyNumberFormat="1" applyFont="1" applyBorder="1" applyAlignment="1">
      <alignment horizontal="left"/>
    </xf>
    <xf numFmtId="49" fontId="14" fillId="0" borderId="1" xfId="1" applyNumberFormat="1" applyFont="1" applyBorder="1" applyAlignment="1">
      <alignment vertical="top" wrapText="1"/>
    </xf>
    <xf numFmtId="0" fontId="14" fillId="0" borderId="1" xfId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right" vertical="center" indent="1"/>
    </xf>
    <xf numFmtId="0" fontId="15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0" fontId="16" fillId="0" borderId="0" xfId="1" applyFont="1"/>
    <xf numFmtId="0" fontId="14" fillId="0" borderId="0" xfId="1" applyFont="1"/>
    <xf numFmtId="0" fontId="12" fillId="0" borderId="0" xfId="1" applyFont="1"/>
    <xf numFmtId="0" fontId="6" fillId="0" borderId="1" xfId="0" applyFont="1" applyBorder="1" applyAlignment="1">
      <alignment vertical="center" wrapText="1"/>
    </xf>
    <xf numFmtId="49" fontId="6" fillId="10" borderId="1" xfId="1" applyNumberFormat="1" applyFont="1" applyFill="1" applyBorder="1" applyAlignment="1">
      <alignment vertical="top" wrapText="1"/>
    </xf>
    <xf numFmtId="0" fontId="6" fillId="10" borderId="1" xfId="1" applyFont="1" applyFill="1" applyBorder="1" applyAlignment="1">
      <alignment horizontal="center" vertical="center" wrapText="1"/>
    </xf>
    <xf numFmtId="49" fontId="6" fillId="10" borderId="1" xfId="1" applyNumberFormat="1" applyFont="1" applyFill="1" applyBorder="1" applyAlignment="1">
      <alignment horizontal="center" vertical="center"/>
    </xf>
    <xf numFmtId="164" fontId="6" fillId="10" borderId="1" xfId="2" applyNumberFormat="1" applyFont="1" applyFill="1" applyBorder="1" applyAlignment="1">
      <alignment horizontal="right" vertical="center" indent="1"/>
    </xf>
    <xf numFmtId="49" fontId="6" fillId="0" borderId="1" xfId="1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right" vertical="center" indent="1"/>
    </xf>
    <xf numFmtId="164" fontId="6" fillId="5" borderId="1" xfId="2" applyNumberFormat="1" applyFont="1" applyFill="1" applyBorder="1" applyAlignment="1">
      <alignment horizontal="right" vertical="center" indent="1"/>
    </xf>
    <xf numFmtId="164" fontId="2" fillId="5" borderId="1" xfId="2" applyNumberFormat="1" applyFont="1" applyFill="1" applyBorder="1" applyAlignment="1">
      <alignment horizontal="right" vertical="center" indent="1"/>
    </xf>
    <xf numFmtId="49" fontId="2" fillId="0" borderId="1" xfId="0" applyNumberFormat="1" applyFont="1" applyBorder="1" applyAlignment="1">
      <alignment vertical="top" wrapText="1"/>
    </xf>
    <xf numFmtId="49" fontId="10" fillId="5" borderId="1" xfId="1" applyNumberFormat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/>
    </xf>
    <xf numFmtId="49" fontId="7" fillId="5" borderId="1" xfId="1" applyNumberFormat="1" applyFont="1" applyFill="1" applyBorder="1" applyAlignment="1">
      <alignment horizontal="left"/>
    </xf>
    <xf numFmtId="0" fontId="2" fillId="5" borderId="1" xfId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/>
    </xf>
    <xf numFmtId="49" fontId="2" fillId="11" borderId="1" xfId="1" applyNumberFormat="1" applyFont="1" applyFill="1" applyBorder="1" applyAlignment="1">
      <alignment horizontal="center" vertical="center"/>
    </xf>
    <xf numFmtId="49" fontId="17" fillId="0" borderId="1" xfId="1" applyNumberFormat="1" applyFont="1" applyBorder="1" applyAlignment="1">
      <alignment vertical="top" wrapText="1"/>
    </xf>
    <xf numFmtId="49" fontId="18" fillId="0" borderId="1" xfId="1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49" fontId="12" fillId="9" borderId="1" xfId="1" applyNumberFormat="1" applyFont="1" applyFill="1" applyBorder="1" applyAlignment="1">
      <alignment vertical="top" wrapText="1"/>
    </xf>
    <xf numFmtId="0" fontId="12" fillId="9" borderId="1" xfId="1" applyFont="1" applyFill="1" applyBorder="1" applyAlignment="1">
      <alignment horizontal="center" vertical="center" wrapText="1"/>
    </xf>
    <xf numFmtId="49" fontId="12" fillId="9" borderId="1" xfId="1" applyNumberFormat="1" applyFont="1" applyFill="1" applyBorder="1" applyAlignment="1">
      <alignment horizontal="center" vertical="center"/>
    </xf>
    <xf numFmtId="164" fontId="12" fillId="9" borderId="1" xfId="2" applyNumberFormat="1" applyFont="1" applyFill="1" applyBorder="1" applyAlignment="1">
      <alignment horizontal="right" vertical="center" indent="1"/>
    </xf>
    <xf numFmtId="164" fontId="19" fillId="10" borderId="1" xfId="2" applyNumberFormat="1" applyFont="1" applyFill="1" applyBorder="1" applyAlignment="1">
      <alignment horizontal="right" vertical="center" indent="1"/>
    </xf>
    <xf numFmtId="49" fontId="20" fillId="0" borderId="1" xfId="1" applyNumberFormat="1" applyFont="1" applyBorder="1" applyAlignment="1">
      <alignment horizontal="left"/>
    </xf>
    <xf numFmtId="49" fontId="10" fillId="10" borderId="1" xfId="1" applyNumberFormat="1" applyFont="1" applyFill="1" applyBorder="1" applyAlignment="1"/>
    <xf numFmtId="49" fontId="10" fillId="5" borderId="1" xfId="1" applyNumberFormat="1" applyFont="1" applyFill="1" applyBorder="1" applyAlignment="1"/>
    <xf numFmtId="49" fontId="6" fillId="5" borderId="1" xfId="1" applyNumberFormat="1" applyFont="1" applyFill="1" applyBorder="1" applyAlignment="1">
      <alignment vertical="top" wrapText="1"/>
    </xf>
    <xf numFmtId="49" fontId="7" fillId="5" borderId="1" xfId="1" applyNumberFormat="1" applyFont="1" applyFill="1" applyBorder="1" applyAlignment="1"/>
    <xf numFmtId="49" fontId="9" fillId="12" borderId="1" xfId="1" applyNumberFormat="1" applyFont="1" applyFill="1" applyBorder="1" applyAlignment="1">
      <alignment horizontal="left"/>
    </xf>
    <xf numFmtId="49" fontId="6" fillId="12" borderId="1" xfId="1" applyNumberFormat="1" applyFont="1" applyFill="1" applyBorder="1" applyAlignment="1">
      <alignment vertical="top" wrapText="1"/>
    </xf>
    <xf numFmtId="0" fontId="6" fillId="12" borderId="1" xfId="1" applyFont="1" applyFill="1" applyBorder="1" applyAlignment="1">
      <alignment horizontal="center" vertical="center" wrapText="1"/>
    </xf>
    <xf numFmtId="49" fontId="6" fillId="12" borderId="1" xfId="1" applyNumberFormat="1" applyFont="1" applyFill="1" applyBorder="1" applyAlignment="1">
      <alignment horizontal="center" vertical="center"/>
    </xf>
    <xf numFmtId="164" fontId="6" fillId="12" borderId="1" xfId="2" applyNumberFormat="1" applyFont="1" applyFill="1" applyBorder="1" applyAlignment="1">
      <alignment horizontal="right" vertical="center" indent="1"/>
    </xf>
    <xf numFmtId="49" fontId="10" fillId="13" borderId="1" xfId="0" applyNumberFormat="1" applyFont="1" applyFill="1" applyBorder="1" applyAlignment="1">
      <alignment horizontal="left"/>
    </xf>
    <xf numFmtId="49" fontId="6" fillId="13" borderId="4" xfId="0" applyNumberFormat="1" applyFont="1" applyFill="1" applyBorder="1" applyAlignment="1">
      <alignment vertical="top" wrapText="1"/>
    </xf>
    <xf numFmtId="0" fontId="6" fillId="13" borderId="4" xfId="0" applyFont="1" applyFill="1" applyBorder="1" applyAlignment="1">
      <alignment horizontal="center" vertical="center" wrapText="1"/>
    </xf>
    <xf numFmtId="49" fontId="6" fillId="13" borderId="4" xfId="0" applyNumberFormat="1" applyFont="1" applyFill="1" applyBorder="1" applyAlignment="1">
      <alignment horizontal="center" vertical="center"/>
    </xf>
    <xf numFmtId="164" fontId="6" fillId="13" borderId="4" xfId="0" applyNumberFormat="1" applyFont="1" applyFill="1" applyBorder="1" applyAlignment="1">
      <alignment horizontal="right" vertical="center" indent="1"/>
    </xf>
    <xf numFmtId="49" fontId="10" fillId="14" borderId="3" xfId="0" applyNumberFormat="1" applyFont="1" applyFill="1" applyBorder="1" applyAlignment="1">
      <alignment horizontal="left"/>
    </xf>
    <xf numFmtId="49" fontId="12" fillId="14" borderId="2" xfId="0" applyNumberFormat="1" applyFont="1" applyFill="1" applyBorder="1" applyAlignment="1">
      <alignment vertical="top" wrapText="1"/>
    </xf>
    <xf numFmtId="0" fontId="12" fillId="14" borderId="2" xfId="0" applyFont="1" applyFill="1" applyBorder="1" applyAlignment="1">
      <alignment horizontal="center" vertical="center" wrapText="1"/>
    </xf>
    <xf numFmtId="49" fontId="12" fillId="14" borderId="2" xfId="0" applyNumberFormat="1" applyFont="1" applyFill="1" applyBorder="1" applyAlignment="1">
      <alignment horizontal="center" vertical="center"/>
    </xf>
    <xf numFmtId="164" fontId="12" fillId="14" borderId="2" xfId="0" applyNumberFormat="1" applyFont="1" applyFill="1" applyBorder="1" applyAlignment="1">
      <alignment horizontal="right" vertical="center" indent="1"/>
    </xf>
    <xf numFmtId="49" fontId="10" fillId="0" borderId="3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right" vertical="center" indent="1"/>
    </xf>
    <xf numFmtId="49" fontId="7" fillId="0" borderId="1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 indent="1"/>
    </xf>
    <xf numFmtId="49" fontId="7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10" fillId="14" borderId="1" xfId="0" applyNumberFormat="1" applyFont="1" applyFill="1" applyBorder="1" applyAlignment="1">
      <alignment horizontal="left"/>
    </xf>
    <xf numFmtId="49" fontId="12" fillId="14" borderId="4" xfId="0" applyNumberFormat="1" applyFont="1" applyFill="1" applyBorder="1" applyAlignment="1">
      <alignment vertical="top" wrapText="1"/>
    </xf>
    <xf numFmtId="0" fontId="12" fillId="14" borderId="4" xfId="0" applyFont="1" applyFill="1" applyBorder="1" applyAlignment="1">
      <alignment horizontal="center" vertical="center" wrapText="1"/>
    </xf>
    <xf numFmtId="49" fontId="12" fillId="14" borderId="4" xfId="0" applyNumberFormat="1" applyFont="1" applyFill="1" applyBorder="1" applyAlignment="1">
      <alignment horizontal="center" vertical="center"/>
    </xf>
    <xf numFmtId="164" fontId="12" fillId="14" borderId="4" xfId="0" applyNumberFormat="1" applyFont="1" applyFill="1" applyBorder="1" applyAlignment="1">
      <alignment horizontal="right" vertical="center" indent="1"/>
    </xf>
    <xf numFmtId="49" fontId="10" fillId="11" borderId="3" xfId="0" applyNumberFormat="1" applyFont="1" applyFill="1" applyBorder="1" applyAlignment="1">
      <alignment horizontal="left"/>
    </xf>
    <xf numFmtId="49" fontId="6" fillId="11" borderId="2" xfId="0" applyNumberFormat="1" applyFont="1" applyFill="1" applyBorder="1" applyAlignment="1">
      <alignment vertical="top" wrapText="1"/>
    </xf>
    <xf numFmtId="0" fontId="6" fillId="11" borderId="2" xfId="0" applyFont="1" applyFill="1" applyBorder="1" applyAlignment="1">
      <alignment horizontal="center" vertical="center" wrapText="1"/>
    </xf>
    <xf numFmtId="49" fontId="6" fillId="11" borderId="2" xfId="0" applyNumberFormat="1" applyFont="1" applyFill="1" applyBorder="1" applyAlignment="1">
      <alignment horizontal="center" vertical="center"/>
    </xf>
    <xf numFmtId="164" fontId="6" fillId="11" borderId="2" xfId="0" applyNumberFormat="1" applyFont="1" applyFill="1" applyBorder="1" applyAlignment="1">
      <alignment horizontal="right" vertical="center" indent="1"/>
    </xf>
    <xf numFmtId="49" fontId="7" fillId="11" borderId="3" xfId="0" applyNumberFormat="1" applyFont="1" applyFill="1" applyBorder="1" applyAlignment="1">
      <alignment horizontal="left"/>
    </xf>
    <xf numFmtId="0" fontId="2" fillId="11" borderId="2" xfId="0" applyFont="1" applyFill="1" applyBorder="1" applyAlignment="1">
      <alignment horizontal="center" vertical="center" wrapText="1"/>
    </xf>
    <xf numFmtId="49" fontId="2" fillId="11" borderId="2" xfId="0" applyNumberFormat="1" applyFont="1" applyFill="1" applyBorder="1" applyAlignment="1">
      <alignment horizontal="center" vertical="center"/>
    </xf>
    <xf numFmtId="164" fontId="2" fillId="11" borderId="2" xfId="0" applyNumberFormat="1" applyFont="1" applyFill="1" applyBorder="1" applyAlignment="1">
      <alignment horizontal="right" vertical="center" indent="1"/>
    </xf>
    <xf numFmtId="49" fontId="10" fillId="0" borderId="1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 indent="1"/>
    </xf>
    <xf numFmtId="49" fontId="10" fillId="15" borderId="1" xfId="1" applyNumberFormat="1" applyFont="1" applyFill="1" applyBorder="1" applyAlignment="1">
      <alignment horizontal="left"/>
    </xf>
    <xf numFmtId="49" fontId="6" fillId="15" borderId="1" xfId="1" applyNumberFormat="1" applyFont="1" applyFill="1" applyBorder="1" applyAlignment="1">
      <alignment vertical="top" wrapText="1"/>
    </xf>
    <xf numFmtId="0" fontId="6" fillId="15" borderId="1" xfId="1" applyFont="1" applyFill="1" applyBorder="1" applyAlignment="1">
      <alignment horizontal="center" vertical="center" wrapText="1"/>
    </xf>
    <xf numFmtId="49" fontId="6" fillId="15" borderId="1" xfId="1" applyNumberFormat="1" applyFont="1" applyFill="1" applyBorder="1" applyAlignment="1">
      <alignment horizontal="center" vertical="center"/>
    </xf>
    <xf numFmtId="164" fontId="6" fillId="15" borderId="1" xfId="2" applyNumberFormat="1" applyFont="1" applyFill="1" applyBorder="1" applyAlignment="1">
      <alignment horizontal="right" vertical="center" indent="1"/>
    </xf>
    <xf numFmtId="49" fontId="10" fillId="16" borderId="1" xfId="1" applyNumberFormat="1" applyFont="1" applyFill="1" applyBorder="1" applyAlignment="1">
      <alignment horizontal="left"/>
    </xf>
    <xf numFmtId="49" fontId="6" fillId="16" borderId="1" xfId="1" applyNumberFormat="1" applyFont="1" applyFill="1" applyBorder="1" applyAlignment="1">
      <alignment vertical="top" wrapText="1"/>
    </xf>
    <xf numFmtId="0" fontId="6" fillId="16" borderId="1" xfId="1" applyFont="1" applyFill="1" applyBorder="1" applyAlignment="1">
      <alignment horizontal="center" vertical="center" wrapText="1"/>
    </xf>
    <xf numFmtId="49" fontId="12" fillId="16" borderId="1" xfId="1" applyNumberFormat="1" applyFont="1" applyFill="1" applyBorder="1" applyAlignment="1">
      <alignment horizontal="center" vertical="center"/>
    </xf>
    <xf numFmtId="49" fontId="6" fillId="16" borderId="1" xfId="1" applyNumberFormat="1" applyFont="1" applyFill="1" applyBorder="1" applyAlignment="1">
      <alignment horizontal="center" vertical="center"/>
    </xf>
    <xf numFmtId="164" fontId="6" fillId="16" borderId="1" xfId="2" applyNumberFormat="1" applyFont="1" applyFill="1" applyBorder="1" applyAlignment="1">
      <alignment horizontal="right" vertical="center" indent="1"/>
    </xf>
    <xf numFmtId="49" fontId="2" fillId="0" borderId="4" xfId="1" applyNumberFormat="1" applyFont="1" applyBorder="1" applyAlignment="1">
      <alignment horizontal="center" vertical="center"/>
    </xf>
    <xf numFmtId="49" fontId="12" fillId="13" borderId="4" xfId="0" applyNumberFormat="1" applyFont="1" applyFill="1" applyBorder="1" applyAlignment="1">
      <alignment vertical="top" wrapText="1"/>
    </xf>
    <xf numFmtId="0" fontId="12" fillId="13" borderId="4" xfId="0" applyFont="1" applyFill="1" applyBorder="1" applyAlignment="1">
      <alignment horizontal="center" vertical="center" wrapText="1"/>
    </xf>
    <xf numFmtId="49" fontId="12" fillId="13" borderId="4" xfId="0" applyNumberFormat="1" applyFont="1" applyFill="1" applyBorder="1" applyAlignment="1">
      <alignment horizontal="center" vertical="center"/>
    </xf>
    <xf numFmtId="164" fontId="12" fillId="13" borderId="4" xfId="0" applyNumberFormat="1" applyFont="1" applyFill="1" applyBorder="1" applyAlignment="1">
      <alignment horizontal="right" vertical="center" indent="1"/>
    </xf>
    <xf numFmtId="164" fontId="19" fillId="14" borderId="2" xfId="0" applyNumberFormat="1" applyFont="1" applyFill="1" applyBorder="1" applyAlignment="1">
      <alignment horizontal="right" vertical="center" indent="1"/>
    </xf>
    <xf numFmtId="49" fontId="6" fillId="17" borderId="1" xfId="1" applyNumberFormat="1" applyFont="1" applyFill="1" applyBorder="1" applyAlignment="1">
      <alignment horizontal="left" vertical="center"/>
    </xf>
    <xf numFmtId="49" fontId="6" fillId="17" borderId="1" xfId="1" applyNumberFormat="1" applyFont="1" applyFill="1" applyBorder="1" applyAlignment="1">
      <alignment vertical="top" wrapText="1"/>
    </xf>
    <xf numFmtId="0" fontId="6" fillId="17" borderId="1" xfId="1" applyFont="1" applyFill="1" applyBorder="1" applyAlignment="1">
      <alignment horizontal="center" vertical="center" wrapText="1"/>
    </xf>
    <xf numFmtId="49" fontId="6" fillId="17" borderId="1" xfId="1" applyNumberFormat="1" applyFont="1" applyFill="1" applyBorder="1" applyAlignment="1">
      <alignment horizontal="center" vertical="center"/>
    </xf>
    <xf numFmtId="164" fontId="6" fillId="17" borderId="1" xfId="2" applyNumberFormat="1" applyFont="1" applyFill="1" applyBorder="1" applyAlignment="1">
      <alignment horizontal="right" vertical="center" indent="1"/>
    </xf>
    <xf numFmtId="0" fontId="2" fillId="0" borderId="5" xfId="1" applyFont="1" applyBorder="1" applyAlignment="1">
      <alignment horizontal="left"/>
    </xf>
    <xf numFmtId="0" fontId="2" fillId="0" borderId="5" xfId="1" applyFont="1" applyBorder="1" applyAlignment="1">
      <alignment horizontal="left" vertical="center" wrapText="1"/>
    </xf>
    <xf numFmtId="0" fontId="1" fillId="0" borderId="0" xfId="1" applyAlignment="1"/>
    <xf numFmtId="0" fontId="2" fillId="0" borderId="0" xfId="1" applyFont="1" applyAlignment="1"/>
  </cellXfs>
  <cellStyles count="5">
    <cellStyle name="Обычный" xfId="0" builtinId="0"/>
    <cellStyle name="Обычный 2" xfId="1"/>
    <cellStyle name="Стиль 123" xfId="3"/>
    <cellStyle name="Финансовый [0] 2" xfId="2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2"/>
  <sheetViews>
    <sheetView tabSelected="1" topLeftCell="A289" zoomScale="75" zoomScaleNormal="75" workbookViewId="0">
      <selection activeCell="N313" sqref="N313"/>
    </sheetView>
  </sheetViews>
  <sheetFormatPr defaultRowHeight="15.75"/>
  <cols>
    <col min="1" max="1" width="10.42578125" style="1" customWidth="1"/>
    <col min="2" max="2" width="74.28515625" style="2" customWidth="1"/>
    <col min="3" max="3" width="7.85546875" style="3" customWidth="1"/>
    <col min="4" max="4" width="11.28515625" style="4" customWidth="1"/>
    <col min="5" max="5" width="11.7109375" style="4" customWidth="1"/>
    <col min="6" max="6" width="8.140625" style="4" customWidth="1"/>
    <col min="7" max="7" width="11" style="4" customWidth="1"/>
    <col min="8" max="8" width="21.7109375" style="4" customWidth="1"/>
    <col min="9" max="9" width="9.42578125" style="3" bestFit="1" customWidth="1"/>
    <col min="10" max="251" width="9.140625" style="3"/>
    <col min="252" max="252" width="9.42578125" style="3" customWidth="1"/>
    <col min="253" max="253" width="65.5703125" style="3" customWidth="1"/>
    <col min="254" max="254" width="7.85546875" style="3" customWidth="1"/>
    <col min="255" max="255" width="11.28515625" style="3" customWidth="1"/>
    <col min="256" max="256" width="11.7109375" style="3" customWidth="1"/>
    <col min="257" max="257" width="8.140625" style="3" customWidth="1"/>
    <col min="258" max="258" width="13.7109375" style="3" customWidth="1"/>
    <col min="259" max="507" width="9.140625" style="3"/>
    <col min="508" max="508" width="9.42578125" style="3" customWidth="1"/>
    <col min="509" max="509" width="65.5703125" style="3" customWidth="1"/>
    <col min="510" max="510" width="7.85546875" style="3" customWidth="1"/>
    <col min="511" max="511" width="11.28515625" style="3" customWidth="1"/>
    <col min="512" max="512" width="11.7109375" style="3" customWidth="1"/>
    <col min="513" max="513" width="8.140625" style="3" customWidth="1"/>
    <col min="514" max="514" width="13.7109375" style="3" customWidth="1"/>
    <col min="515" max="763" width="9.140625" style="3"/>
    <col min="764" max="764" width="9.42578125" style="3" customWidth="1"/>
    <col min="765" max="765" width="65.5703125" style="3" customWidth="1"/>
    <col min="766" max="766" width="7.85546875" style="3" customWidth="1"/>
    <col min="767" max="767" width="11.28515625" style="3" customWidth="1"/>
    <col min="768" max="768" width="11.7109375" style="3" customWidth="1"/>
    <col min="769" max="769" width="8.140625" style="3" customWidth="1"/>
    <col min="770" max="770" width="13.7109375" style="3" customWidth="1"/>
    <col min="771" max="1019" width="9.140625" style="3"/>
    <col min="1020" max="1020" width="9.42578125" style="3" customWidth="1"/>
    <col min="1021" max="1021" width="65.5703125" style="3" customWidth="1"/>
    <col min="1022" max="1022" width="7.85546875" style="3" customWidth="1"/>
    <col min="1023" max="1023" width="11.28515625" style="3" customWidth="1"/>
    <col min="1024" max="1024" width="11.7109375" style="3" customWidth="1"/>
    <col min="1025" max="1025" width="8.140625" style="3" customWidth="1"/>
    <col min="1026" max="1026" width="13.7109375" style="3" customWidth="1"/>
    <col min="1027" max="1275" width="9.140625" style="3"/>
    <col min="1276" max="1276" width="9.42578125" style="3" customWidth="1"/>
    <col min="1277" max="1277" width="65.5703125" style="3" customWidth="1"/>
    <col min="1278" max="1278" width="7.85546875" style="3" customWidth="1"/>
    <col min="1279" max="1279" width="11.28515625" style="3" customWidth="1"/>
    <col min="1280" max="1280" width="11.7109375" style="3" customWidth="1"/>
    <col min="1281" max="1281" width="8.140625" style="3" customWidth="1"/>
    <col min="1282" max="1282" width="13.7109375" style="3" customWidth="1"/>
    <col min="1283" max="1531" width="9.140625" style="3"/>
    <col min="1532" max="1532" width="9.42578125" style="3" customWidth="1"/>
    <col min="1533" max="1533" width="65.5703125" style="3" customWidth="1"/>
    <col min="1534" max="1534" width="7.85546875" style="3" customWidth="1"/>
    <col min="1535" max="1535" width="11.28515625" style="3" customWidth="1"/>
    <col min="1536" max="1536" width="11.7109375" style="3" customWidth="1"/>
    <col min="1537" max="1537" width="8.140625" style="3" customWidth="1"/>
    <col min="1538" max="1538" width="13.7109375" style="3" customWidth="1"/>
    <col min="1539" max="1787" width="9.140625" style="3"/>
    <col min="1788" max="1788" width="9.42578125" style="3" customWidth="1"/>
    <col min="1789" max="1789" width="65.5703125" style="3" customWidth="1"/>
    <col min="1790" max="1790" width="7.85546875" style="3" customWidth="1"/>
    <col min="1791" max="1791" width="11.28515625" style="3" customWidth="1"/>
    <col min="1792" max="1792" width="11.7109375" style="3" customWidth="1"/>
    <col min="1793" max="1793" width="8.140625" style="3" customWidth="1"/>
    <col min="1794" max="1794" width="13.7109375" style="3" customWidth="1"/>
    <col min="1795" max="2043" width="9.140625" style="3"/>
    <col min="2044" max="2044" width="9.42578125" style="3" customWidth="1"/>
    <col min="2045" max="2045" width="65.5703125" style="3" customWidth="1"/>
    <col min="2046" max="2046" width="7.85546875" style="3" customWidth="1"/>
    <col min="2047" max="2047" width="11.28515625" style="3" customWidth="1"/>
    <col min="2048" max="2048" width="11.7109375" style="3" customWidth="1"/>
    <col min="2049" max="2049" width="8.140625" style="3" customWidth="1"/>
    <col min="2050" max="2050" width="13.7109375" style="3" customWidth="1"/>
    <col min="2051" max="2299" width="9.140625" style="3"/>
    <col min="2300" max="2300" width="9.42578125" style="3" customWidth="1"/>
    <col min="2301" max="2301" width="65.5703125" style="3" customWidth="1"/>
    <col min="2302" max="2302" width="7.85546875" style="3" customWidth="1"/>
    <col min="2303" max="2303" width="11.28515625" style="3" customWidth="1"/>
    <col min="2304" max="2304" width="11.7109375" style="3" customWidth="1"/>
    <col min="2305" max="2305" width="8.140625" style="3" customWidth="1"/>
    <col min="2306" max="2306" width="13.7109375" style="3" customWidth="1"/>
    <col min="2307" max="2555" width="9.140625" style="3"/>
    <col min="2556" max="2556" width="9.42578125" style="3" customWidth="1"/>
    <col min="2557" max="2557" width="65.5703125" style="3" customWidth="1"/>
    <col min="2558" max="2558" width="7.85546875" style="3" customWidth="1"/>
    <col min="2559" max="2559" width="11.28515625" style="3" customWidth="1"/>
    <col min="2560" max="2560" width="11.7109375" style="3" customWidth="1"/>
    <col min="2561" max="2561" width="8.140625" style="3" customWidth="1"/>
    <col min="2562" max="2562" width="13.7109375" style="3" customWidth="1"/>
    <col min="2563" max="2811" width="9.140625" style="3"/>
    <col min="2812" max="2812" width="9.42578125" style="3" customWidth="1"/>
    <col min="2813" max="2813" width="65.5703125" style="3" customWidth="1"/>
    <col min="2814" max="2814" width="7.85546875" style="3" customWidth="1"/>
    <col min="2815" max="2815" width="11.28515625" style="3" customWidth="1"/>
    <col min="2816" max="2816" width="11.7109375" style="3" customWidth="1"/>
    <col min="2817" max="2817" width="8.140625" style="3" customWidth="1"/>
    <col min="2818" max="2818" width="13.7109375" style="3" customWidth="1"/>
    <col min="2819" max="3067" width="9.140625" style="3"/>
    <col min="3068" max="3068" width="9.42578125" style="3" customWidth="1"/>
    <col min="3069" max="3069" width="65.5703125" style="3" customWidth="1"/>
    <col min="3070" max="3070" width="7.85546875" style="3" customWidth="1"/>
    <col min="3071" max="3071" width="11.28515625" style="3" customWidth="1"/>
    <col min="3072" max="3072" width="11.7109375" style="3" customWidth="1"/>
    <col min="3073" max="3073" width="8.140625" style="3" customWidth="1"/>
    <col min="3074" max="3074" width="13.7109375" style="3" customWidth="1"/>
    <col min="3075" max="3323" width="9.140625" style="3"/>
    <col min="3324" max="3324" width="9.42578125" style="3" customWidth="1"/>
    <col min="3325" max="3325" width="65.5703125" style="3" customWidth="1"/>
    <col min="3326" max="3326" width="7.85546875" style="3" customWidth="1"/>
    <col min="3327" max="3327" width="11.28515625" style="3" customWidth="1"/>
    <col min="3328" max="3328" width="11.7109375" style="3" customWidth="1"/>
    <col min="3329" max="3329" width="8.140625" style="3" customWidth="1"/>
    <col min="3330" max="3330" width="13.7109375" style="3" customWidth="1"/>
    <col min="3331" max="3579" width="9.140625" style="3"/>
    <col min="3580" max="3580" width="9.42578125" style="3" customWidth="1"/>
    <col min="3581" max="3581" width="65.5703125" style="3" customWidth="1"/>
    <col min="3582" max="3582" width="7.85546875" style="3" customWidth="1"/>
    <col min="3583" max="3583" width="11.28515625" style="3" customWidth="1"/>
    <col min="3584" max="3584" width="11.7109375" style="3" customWidth="1"/>
    <col min="3585" max="3585" width="8.140625" style="3" customWidth="1"/>
    <col min="3586" max="3586" width="13.7109375" style="3" customWidth="1"/>
    <col min="3587" max="3835" width="9.140625" style="3"/>
    <col min="3836" max="3836" width="9.42578125" style="3" customWidth="1"/>
    <col min="3837" max="3837" width="65.5703125" style="3" customWidth="1"/>
    <col min="3838" max="3838" width="7.85546875" style="3" customWidth="1"/>
    <col min="3839" max="3839" width="11.28515625" style="3" customWidth="1"/>
    <col min="3840" max="3840" width="11.7109375" style="3" customWidth="1"/>
    <col min="3841" max="3841" width="8.140625" style="3" customWidth="1"/>
    <col min="3842" max="3842" width="13.7109375" style="3" customWidth="1"/>
    <col min="3843" max="4091" width="9.140625" style="3"/>
    <col min="4092" max="4092" width="9.42578125" style="3" customWidth="1"/>
    <col min="4093" max="4093" width="65.5703125" style="3" customWidth="1"/>
    <col min="4094" max="4094" width="7.85546875" style="3" customWidth="1"/>
    <col min="4095" max="4095" width="11.28515625" style="3" customWidth="1"/>
    <col min="4096" max="4096" width="11.7109375" style="3" customWidth="1"/>
    <col min="4097" max="4097" width="8.140625" style="3" customWidth="1"/>
    <col min="4098" max="4098" width="13.7109375" style="3" customWidth="1"/>
    <col min="4099" max="4347" width="9.140625" style="3"/>
    <col min="4348" max="4348" width="9.42578125" style="3" customWidth="1"/>
    <col min="4349" max="4349" width="65.5703125" style="3" customWidth="1"/>
    <col min="4350" max="4350" width="7.85546875" style="3" customWidth="1"/>
    <col min="4351" max="4351" width="11.28515625" style="3" customWidth="1"/>
    <col min="4352" max="4352" width="11.7109375" style="3" customWidth="1"/>
    <col min="4353" max="4353" width="8.140625" style="3" customWidth="1"/>
    <col min="4354" max="4354" width="13.7109375" style="3" customWidth="1"/>
    <col min="4355" max="4603" width="9.140625" style="3"/>
    <col min="4604" max="4604" width="9.42578125" style="3" customWidth="1"/>
    <col min="4605" max="4605" width="65.5703125" style="3" customWidth="1"/>
    <col min="4606" max="4606" width="7.85546875" style="3" customWidth="1"/>
    <col min="4607" max="4607" width="11.28515625" style="3" customWidth="1"/>
    <col min="4608" max="4608" width="11.7109375" style="3" customWidth="1"/>
    <col min="4609" max="4609" width="8.140625" style="3" customWidth="1"/>
    <col min="4610" max="4610" width="13.7109375" style="3" customWidth="1"/>
    <col min="4611" max="4859" width="9.140625" style="3"/>
    <col min="4860" max="4860" width="9.42578125" style="3" customWidth="1"/>
    <col min="4861" max="4861" width="65.5703125" style="3" customWidth="1"/>
    <col min="4862" max="4862" width="7.85546875" style="3" customWidth="1"/>
    <col min="4863" max="4863" width="11.28515625" style="3" customWidth="1"/>
    <col min="4864" max="4864" width="11.7109375" style="3" customWidth="1"/>
    <col min="4865" max="4865" width="8.140625" style="3" customWidth="1"/>
    <col min="4866" max="4866" width="13.7109375" style="3" customWidth="1"/>
    <col min="4867" max="5115" width="9.140625" style="3"/>
    <col min="5116" max="5116" width="9.42578125" style="3" customWidth="1"/>
    <col min="5117" max="5117" width="65.5703125" style="3" customWidth="1"/>
    <col min="5118" max="5118" width="7.85546875" style="3" customWidth="1"/>
    <col min="5119" max="5119" width="11.28515625" style="3" customWidth="1"/>
    <col min="5120" max="5120" width="11.7109375" style="3" customWidth="1"/>
    <col min="5121" max="5121" width="8.140625" style="3" customWidth="1"/>
    <col min="5122" max="5122" width="13.7109375" style="3" customWidth="1"/>
    <col min="5123" max="5371" width="9.140625" style="3"/>
    <col min="5372" max="5372" width="9.42578125" style="3" customWidth="1"/>
    <col min="5373" max="5373" width="65.5703125" style="3" customWidth="1"/>
    <col min="5374" max="5374" width="7.85546875" style="3" customWidth="1"/>
    <col min="5375" max="5375" width="11.28515625" style="3" customWidth="1"/>
    <col min="5376" max="5376" width="11.7109375" style="3" customWidth="1"/>
    <col min="5377" max="5377" width="8.140625" style="3" customWidth="1"/>
    <col min="5378" max="5378" width="13.7109375" style="3" customWidth="1"/>
    <col min="5379" max="5627" width="9.140625" style="3"/>
    <col min="5628" max="5628" width="9.42578125" style="3" customWidth="1"/>
    <col min="5629" max="5629" width="65.5703125" style="3" customWidth="1"/>
    <col min="5630" max="5630" width="7.85546875" style="3" customWidth="1"/>
    <col min="5631" max="5631" width="11.28515625" style="3" customWidth="1"/>
    <col min="5632" max="5632" width="11.7109375" style="3" customWidth="1"/>
    <col min="5633" max="5633" width="8.140625" style="3" customWidth="1"/>
    <col min="5634" max="5634" width="13.7109375" style="3" customWidth="1"/>
    <col min="5635" max="5883" width="9.140625" style="3"/>
    <col min="5884" max="5884" width="9.42578125" style="3" customWidth="1"/>
    <col min="5885" max="5885" width="65.5703125" style="3" customWidth="1"/>
    <col min="5886" max="5886" width="7.85546875" style="3" customWidth="1"/>
    <col min="5887" max="5887" width="11.28515625" style="3" customWidth="1"/>
    <col min="5888" max="5888" width="11.7109375" style="3" customWidth="1"/>
    <col min="5889" max="5889" width="8.140625" style="3" customWidth="1"/>
    <col min="5890" max="5890" width="13.7109375" style="3" customWidth="1"/>
    <col min="5891" max="6139" width="9.140625" style="3"/>
    <col min="6140" max="6140" width="9.42578125" style="3" customWidth="1"/>
    <col min="6141" max="6141" width="65.5703125" style="3" customWidth="1"/>
    <col min="6142" max="6142" width="7.85546875" style="3" customWidth="1"/>
    <col min="6143" max="6143" width="11.28515625" style="3" customWidth="1"/>
    <col min="6144" max="6144" width="11.7109375" style="3" customWidth="1"/>
    <col min="6145" max="6145" width="8.140625" style="3" customWidth="1"/>
    <col min="6146" max="6146" width="13.7109375" style="3" customWidth="1"/>
    <col min="6147" max="6395" width="9.140625" style="3"/>
    <col min="6396" max="6396" width="9.42578125" style="3" customWidth="1"/>
    <col min="6397" max="6397" width="65.5703125" style="3" customWidth="1"/>
    <col min="6398" max="6398" width="7.85546875" style="3" customWidth="1"/>
    <col min="6399" max="6399" width="11.28515625" style="3" customWidth="1"/>
    <col min="6400" max="6400" width="11.7109375" style="3" customWidth="1"/>
    <col min="6401" max="6401" width="8.140625" style="3" customWidth="1"/>
    <col min="6402" max="6402" width="13.7109375" style="3" customWidth="1"/>
    <col min="6403" max="6651" width="9.140625" style="3"/>
    <col min="6652" max="6652" width="9.42578125" style="3" customWidth="1"/>
    <col min="6653" max="6653" width="65.5703125" style="3" customWidth="1"/>
    <col min="6654" max="6654" width="7.85546875" style="3" customWidth="1"/>
    <col min="6655" max="6655" width="11.28515625" style="3" customWidth="1"/>
    <col min="6656" max="6656" width="11.7109375" style="3" customWidth="1"/>
    <col min="6657" max="6657" width="8.140625" style="3" customWidth="1"/>
    <col min="6658" max="6658" width="13.7109375" style="3" customWidth="1"/>
    <col min="6659" max="6907" width="9.140625" style="3"/>
    <col min="6908" max="6908" width="9.42578125" style="3" customWidth="1"/>
    <col min="6909" max="6909" width="65.5703125" style="3" customWidth="1"/>
    <col min="6910" max="6910" width="7.85546875" style="3" customWidth="1"/>
    <col min="6911" max="6911" width="11.28515625" style="3" customWidth="1"/>
    <col min="6912" max="6912" width="11.7109375" style="3" customWidth="1"/>
    <col min="6913" max="6913" width="8.140625" style="3" customWidth="1"/>
    <col min="6914" max="6914" width="13.7109375" style="3" customWidth="1"/>
    <col min="6915" max="7163" width="9.140625" style="3"/>
    <col min="7164" max="7164" width="9.42578125" style="3" customWidth="1"/>
    <col min="7165" max="7165" width="65.5703125" style="3" customWidth="1"/>
    <col min="7166" max="7166" width="7.85546875" style="3" customWidth="1"/>
    <col min="7167" max="7167" width="11.28515625" style="3" customWidth="1"/>
    <col min="7168" max="7168" width="11.7109375" style="3" customWidth="1"/>
    <col min="7169" max="7169" width="8.140625" style="3" customWidth="1"/>
    <col min="7170" max="7170" width="13.7109375" style="3" customWidth="1"/>
    <col min="7171" max="7419" width="9.140625" style="3"/>
    <col min="7420" max="7420" width="9.42578125" style="3" customWidth="1"/>
    <col min="7421" max="7421" width="65.5703125" style="3" customWidth="1"/>
    <col min="7422" max="7422" width="7.85546875" style="3" customWidth="1"/>
    <col min="7423" max="7423" width="11.28515625" style="3" customWidth="1"/>
    <col min="7424" max="7424" width="11.7109375" style="3" customWidth="1"/>
    <col min="7425" max="7425" width="8.140625" style="3" customWidth="1"/>
    <col min="7426" max="7426" width="13.7109375" style="3" customWidth="1"/>
    <col min="7427" max="7675" width="9.140625" style="3"/>
    <col min="7676" max="7676" width="9.42578125" style="3" customWidth="1"/>
    <col min="7677" max="7677" width="65.5703125" style="3" customWidth="1"/>
    <col min="7678" max="7678" width="7.85546875" style="3" customWidth="1"/>
    <col min="7679" max="7679" width="11.28515625" style="3" customWidth="1"/>
    <col min="7680" max="7680" width="11.7109375" style="3" customWidth="1"/>
    <col min="7681" max="7681" width="8.140625" style="3" customWidth="1"/>
    <col min="7682" max="7682" width="13.7109375" style="3" customWidth="1"/>
    <col min="7683" max="7931" width="9.140625" style="3"/>
    <col min="7932" max="7932" width="9.42578125" style="3" customWidth="1"/>
    <col min="7933" max="7933" width="65.5703125" style="3" customWidth="1"/>
    <col min="7934" max="7934" width="7.85546875" style="3" customWidth="1"/>
    <col min="7935" max="7935" width="11.28515625" style="3" customWidth="1"/>
    <col min="7936" max="7936" width="11.7109375" style="3" customWidth="1"/>
    <col min="7937" max="7937" width="8.140625" style="3" customWidth="1"/>
    <col min="7938" max="7938" width="13.7109375" style="3" customWidth="1"/>
    <col min="7939" max="8187" width="9.140625" style="3"/>
    <col min="8188" max="8188" width="9.42578125" style="3" customWidth="1"/>
    <col min="8189" max="8189" width="65.5703125" style="3" customWidth="1"/>
    <col min="8190" max="8190" width="7.85546875" style="3" customWidth="1"/>
    <col min="8191" max="8191" width="11.28515625" style="3" customWidth="1"/>
    <col min="8192" max="8192" width="11.7109375" style="3" customWidth="1"/>
    <col min="8193" max="8193" width="8.140625" style="3" customWidth="1"/>
    <col min="8194" max="8194" width="13.7109375" style="3" customWidth="1"/>
    <col min="8195" max="8443" width="9.140625" style="3"/>
    <col min="8444" max="8444" width="9.42578125" style="3" customWidth="1"/>
    <col min="8445" max="8445" width="65.5703125" style="3" customWidth="1"/>
    <col min="8446" max="8446" width="7.85546875" style="3" customWidth="1"/>
    <col min="8447" max="8447" width="11.28515625" style="3" customWidth="1"/>
    <col min="8448" max="8448" width="11.7109375" style="3" customWidth="1"/>
    <col min="8449" max="8449" width="8.140625" style="3" customWidth="1"/>
    <col min="8450" max="8450" width="13.7109375" style="3" customWidth="1"/>
    <col min="8451" max="8699" width="9.140625" style="3"/>
    <col min="8700" max="8700" width="9.42578125" style="3" customWidth="1"/>
    <col min="8701" max="8701" width="65.5703125" style="3" customWidth="1"/>
    <col min="8702" max="8702" width="7.85546875" style="3" customWidth="1"/>
    <col min="8703" max="8703" width="11.28515625" style="3" customWidth="1"/>
    <col min="8704" max="8704" width="11.7109375" style="3" customWidth="1"/>
    <col min="8705" max="8705" width="8.140625" style="3" customWidth="1"/>
    <col min="8706" max="8706" width="13.7109375" style="3" customWidth="1"/>
    <col min="8707" max="8955" width="9.140625" style="3"/>
    <col min="8956" max="8956" width="9.42578125" style="3" customWidth="1"/>
    <col min="8957" max="8957" width="65.5703125" style="3" customWidth="1"/>
    <col min="8958" max="8958" width="7.85546875" style="3" customWidth="1"/>
    <col min="8959" max="8959" width="11.28515625" style="3" customWidth="1"/>
    <col min="8960" max="8960" width="11.7109375" style="3" customWidth="1"/>
    <col min="8961" max="8961" width="8.140625" style="3" customWidth="1"/>
    <col min="8962" max="8962" width="13.7109375" style="3" customWidth="1"/>
    <col min="8963" max="9211" width="9.140625" style="3"/>
    <col min="9212" max="9212" width="9.42578125" style="3" customWidth="1"/>
    <col min="9213" max="9213" width="65.5703125" style="3" customWidth="1"/>
    <col min="9214" max="9214" width="7.85546875" style="3" customWidth="1"/>
    <col min="9215" max="9215" width="11.28515625" style="3" customWidth="1"/>
    <col min="9216" max="9216" width="11.7109375" style="3" customWidth="1"/>
    <col min="9217" max="9217" width="8.140625" style="3" customWidth="1"/>
    <col min="9218" max="9218" width="13.7109375" style="3" customWidth="1"/>
    <col min="9219" max="9467" width="9.140625" style="3"/>
    <col min="9468" max="9468" width="9.42578125" style="3" customWidth="1"/>
    <col min="9469" max="9469" width="65.5703125" style="3" customWidth="1"/>
    <col min="9470" max="9470" width="7.85546875" style="3" customWidth="1"/>
    <col min="9471" max="9471" width="11.28515625" style="3" customWidth="1"/>
    <col min="9472" max="9472" width="11.7109375" style="3" customWidth="1"/>
    <col min="9473" max="9473" width="8.140625" style="3" customWidth="1"/>
    <col min="9474" max="9474" width="13.7109375" style="3" customWidth="1"/>
    <col min="9475" max="9723" width="9.140625" style="3"/>
    <col min="9724" max="9724" width="9.42578125" style="3" customWidth="1"/>
    <col min="9725" max="9725" width="65.5703125" style="3" customWidth="1"/>
    <col min="9726" max="9726" width="7.85546875" style="3" customWidth="1"/>
    <col min="9727" max="9727" width="11.28515625" style="3" customWidth="1"/>
    <col min="9728" max="9728" width="11.7109375" style="3" customWidth="1"/>
    <col min="9729" max="9729" width="8.140625" style="3" customWidth="1"/>
    <col min="9730" max="9730" width="13.7109375" style="3" customWidth="1"/>
    <col min="9731" max="9979" width="9.140625" style="3"/>
    <col min="9980" max="9980" width="9.42578125" style="3" customWidth="1"/>
    <col min="9981" max="9981" width="65.5703125" style="3" customWidth="1"/>
    <col min="9982" max="9982" width="7.85546875" style="3" customWidth="1"/>
    <col min="9983" max="9983" width="11.28515625" style="3" customWidth="1"/>
    <col min="9984" max="9984" width="11.7109375" style="3" customWidth="1"/>
    <col min="9985" max="9985" width="8.140625" style="3" customWidth="1"/>
    <col min="9986" max="9986" width="13.7109375" style="3" customWidth="1"/>
    <col min="9987" max="10235" width="9.140625" style="3"/>
    <col min="10236" max="10236" width="9.42578125" style="3" customWidth="1"/>
    <col min="10237" max="10237" width="65.5703125" style="3" customWidth="1"/>
    <col min="10238" max="10238" width="7.85546875" style="3" customWidth="1"/>
    <col min="10239" max="10239" width="11.28515625" style="3" customWidth="1"/>
    <col min="10240" max="10240" width="11.7109375" style="3" customWidth="1"/>
    <col min="10241" max="10241" width="8.140625" style="3" customWidth="1"/>
    <col min="10242" max="10242" width="13.7109375" style="3" customWidth="1"/>
    <col min="10243" max="10491" width="9.140625" style="3"/>
    <col min="10492" max="10492" width="9.42578125" style="3" customWidth="1"/>
    <col min="10493" max="10493" width="65.5703125" style="3" customWidth="1"/>
    <col min="10494" max="10494" width="7.85546875" style="3" customWidth="1"/>
    <col min="10495" max="10495" width="11.28515625" style="3" customWidth="1"/>
    <col min="10496" max="10496" width="11.7109375" style="3" customWidth="1"/>
    <col min="10497" max="10497" width="8.140625" style="3" customWidth="1"/>
    <col min="10498" max="10498" width="13.7109375" style="3" customWidth="1"/>
    <col min="10499" max="10747" width="9.140625" style="3"/>
    <col min="10748" max="10748" width="9.42578125" style="3" customWidth="1"/>
    <col min="10749" max="10749" width="65.5703125" style="3" customWidth="1"/>
    <col min="10750" max="10750" width="7.85546875" style="3" customWidth="1"/>
    <col min="10751" max="10751" width="11.28515625" style="3" customWidth="1"/>
    <col min="10752" max="10752" width="11.7109375" style="3" customWidth="1"/>
    <col min="10753" max="10753" width="8.140625" style="3" customWidth="1"/>
    <col min="10754" max="10754" width="13.7109375" style="3" customWidth="1"/>
    <col min="10755" max="11003" width="9.140625" style="3"/>
    <col min="11004" max="11004" width="9.42578125" style="3" customWidth="1"/>
    <col min="11005" max="11005" width="65.5703125" style="3" customWidth="1"/>
    <col min="11006" max="11006" width="7.85546875" style="3" customWidth="1"/>
    <col min="11007" max="11007" width="11.28515625" style="3" customWidth="1"/>
    <col min="11008" max="11008" width="11.7109375" style="3" customWidth="1"/>
    <col min="11009" max="11009" width="8.140625" style="3" customWidth="1"/>
    <col min="11010" max="11010" width="13.7109375" style="3" customWidth="1"/>
    <col min="11011" max="11259" width="9.140625" style="3"/>
    <col min="11260" max="11260" width="9.42578125" style="3" customWidth="1"/>
    <col min="11261" max="11261" width="65.5703125" style="3" customWidth="1"/>
    <col min="11262" max="11262" width="7.85546875" style="3" customWidth="1"/>
    <col min="11263" max="11263" width="11.28515625" style="3" customWidth="1"/>
    <col min="11264" max="11264" width="11.7109375" style="3" customWidth="1"/>
    <col min="11265" max="11265" width="8.140625" style="3" customWidth="1"/>
    <col min="11266" max="11266" width="13.7109375" style="3" customWidth="1"/>
    <col min="11267" max="11515" width="9.140625" style="3"/>
    <col min="11516" max="11516" width="9.42578125" style="3" customWidth="1"/>
    <col min="11517" max="11517" width="65.5703125" style="3" customWidth="1"/>
    <col min="11518" max="11518" width="7.85546875" style="3" customWidth="1"/>
    <col min="11519" max="11519" width="11.28515625" style="3" customWidth="1"/>
    <col min="11520" max="11520" width="11.7109375" style="3" customWidth="1"/>
    <col min="11521" max="11521" width="8.140625" style="3" customWidth="1"/>
    <col min="11522" max="11522" width="13.7109375" style="3" customWidth="1"/>
    <col min="11523" max="11771" width="9.140625" style="3"/>
    <col min="11772" max="11772" width="9.42578125" style="3" customWidth="1"/>
    <col min="11773" max="11773" width="65.5703125" style="3" customWidth="1"/>
    <col min="11774" max="11774" width="7.85546875" style="3" customWidth="1"/>
    <col min="11775" max="11775" width="11.28515625" style="3" customWidth="1"/>
    <col min="11776" max="11776" width="11.7109375" style="3" customWidth="1"/>
    <col min="11777" max="11777" width="8.140625" style="3" customWidth="1"/>
    <col min="11778" max="11778" width="13.7109375" style="3" customWidth="1"/>
    <col min="11779" max="12027" width="9.140625" style="3"/>
    <col min="12028" max="12028" width="9.42578125" style="3" customWidth="1"/>
    <col min="12029" max="12029" width="65.5703125" style="3" customWidth="1"/>
    <col min="12030" max="12030" width="7.85546875" style="3" customWidth="1"/>
    <col min="12031" max="12031" width="11.28515625" style="3" customWidth="1"/>
    <col min="12032" max="12032" width="11.7109375" style="3" customWidth="1"/>
    <col min="12033" max="12033" width="8.140625" style="3" customWidth="1"/>
    <col min="12034" max="12034" width="13.7109375" style="3" customWidth="1"/>
    <col min="12035" max="12283" width="9.140625" style="3"/>
    <col min="12284" max="12284" width="9.42578125" style="3" customWidth="1"/>
    <col min="12285" max="12285" width="65.5703125" style="3" customWidth="1"/>
    <col min="12286" max="12286" width="7.85546875" style="3" customWidth="1"/>
    <col min="12287" max="12287" width="11.28515625" style="3" customWidth="1"/>
    <col min="12288" max="12288" width="11.7109375" style="3" customWidth="1"/>
    <col min="12289" max="12289" width="8.140625" style="3" customWidth="1"/>
    <col min="12290" max="12290" width="13.7109375" style="3" customWidth="1"/>
    <col min="12291" max="12539" width="9.140625" style="3"/>
    <col min="12540" max="12540" width="9.42578125" style="3" customWidth="1"/>
    <col min="12541" max="12541" width="65.5703125" style="3" customWidth="1"/>
    <col min="12542" max="12542" width="7.85546875" style="3" customWidth="1"/>
    <col min="12543" max="12543" width="11.28515625" style="3" customWidth="1"/>
    <col min="12544" max="12544" width="11.7109375" style="3" customWidth="1"/>
    <col min="12545" max="12545" width="8.140625" style="3" customWidth="1"/>
    <col min="12546" max="12546" width="13.7109375" style="3" customWidth="1"/>
    <col min="12547" max="12795" width="9.140625" style="3"/>
    <col min="12796" max="12796" width="9.42578125" style="3" customWidth="1"/>
    <col min="12797" max="12797" width="65.5703125" style="3" customWidth="1"/>
    <col min="12798" max="12798" width="7.85546875" style="3" customWidth="1"/>
    <col min="12799" max="12799" width="11.28515625" style="3" customWidth="1"/>
    <col min="12800" max="12800" width="11.7109375" style="3" customWidth="1"/>
    <col min="12801" max="12801" width="8.140625" style="3" customWidth="1"/>
    <col min="12802" max="12802" width="13.7109375" style="3" customWidth="1"/>
    <col min="12803" max="13051" width="9.140625" style="3"/>
    <col min="13052" max="13052" width="9.42578125" style="3" customWidth="1"/>
    <col min="13053" max="13053" width="65.5703125" style="3" customWidth="1"/>
    <col min="13054" max="13054" width="7.85546875" style="3" customWidth="1"/>
    <col min="13055" max="13055" width="11.28515625" style="3" customWidth="1"/>
    <col min="13056" max="13056" width="11.7109375" style="3" customWidth="1"/>
    <col min="13057" max="13057" width="8.140625" style="3" customWidth="1"/>
    <col min="13058" max="13058" width="13.7109375" style="3" customWidth="1"/>
    <col min="13059" max="13307" width="9.140625" style="3"/>
    <col min="13308" max="13308" width="9.42578125" style="3" customWidth="1"/>
    <col min="13309" max="13309" width="65.5703125" style="3" customWidth="1"/>
    <col min="13310" max="13310" width="7.85546875" style="3" customWidth="1"/>
    <col min="13311" max="13311" width="11.28515625" style="3" customWidth="1"/>
    <col min="13312" max="13312" width="11.7109375" style="3" customWidth="1"/>
    <col min="13313" max="13313" width="8.140625" style="3" customWidth="1"/>
    <col min="13314" max="13314" width="13.7109375" style="3" customWidth="1"/>
    <col min="13315" max="13563" width="9.140625" style="3"/>
    <col min="13564" max="13564" width="9.42578125" style="3" customWidth="1"/>
    <col min="13565" max="13565" width="65.5703125" style="3" customWidth="1"/>
    <col min="13566" max="13566" width="7.85546875" style="3" customWidth="1"/>
    <col min="13567" max="13567" width="11.28515625" style="3" customWidth="1"/>
    <col min="13568" max="13568" width="11.7109375" style="3" customWidth="1"/>
    <col min="13569" max="13569" width="8.140625" style="3" customWidth="1"/>
    <col min="13570" max="13570" width="13.7109375" style="3" customWidth="1"/>
    <col min="13571" max="13819" width="9.140625" style="3"/>
    <col min="13820" max="13820" width="9.42578125" style="3" customWidth="1"/>
    <col min="13821" max="13821" width="65.5703125" style="3" customWidth="1"/>
    <col min="13822" max="13822" width="7.85546875" style="3" customWidth="1"/>
    <col min="13823" max="13823" width="11.28515625" style="3" customWidth="1"/>
    <col min="13824" max="13824" width="11.7109375" style="3" customWidth="1"/>
    <col min="13825" max="13825" width="8.140625" style="3" customWidth="1"/>
    <col min="13826" max="13826" width="13.7109375" style="3" customWidth="1"/>
    <col min="13827" max="14075" width="9.140625" style="3"/>
    <col min="14076" max="14076" width="9.42578125" style="3" customWidth="1"/>
    <col min="14077" max="14077" width="65.5703125" style="3" customWidth="1"/>
    <col min="14078" max="14078" width="7.85546875" style="3" customWidth="1"/>
    <col min="14079" max="14079" width="11.28515625" style="3" customWidth="1"/>
    <col min="14080" max="14080" width="11.7109375" style="3" customWidth="1"/>
    <col min="14081" max="14081" width="8.140625" style="3" customWidth="1"/>
    <col min="14082" max="14082" width="13.7109375" style="3" customWidth="1"/>
    <col min="14083" max="14331" width="9.140625" style="3"/>
    <col min="14332" max="14332" width="9.42578125" style="3" customWidth="1"/>
    <col min="14333" max="14333" width="65.5703125" style="3" customWidth="1"/>
    <col min="14334" max="14334" width="7.85546875" style="3" customWidth="1"/>
    <col min="14335" max="14335" width="11.28515625" style="3" customWidth="1"/>
    <col min="14336" max="14336" width="11.7109375" style="3" customWidth="1"/>
    <col min="14337" max="14337" width="8.140625" style="3" customWidth="1"/>
    <col min="14338" max="14338" width="13.7109375" style="3" customWidth="1"/>
    <col min="14339" max="14587" width="9.140625" style="3"/>
    <col min="14588" max="14588" width="9.42578125" style="3" customWidth="1"/>
    <col min="14589" max="14589" width="65.5703125" style="3" customWidth="1"/>
    <col min="14590" max="14590" width="7.85546875" style="3" customWidth="1"/>
    <col min="14591" max="14591" width="11.28515625" style="3" customWidth="1"/>
    <col min="14592" max="14592" width="11.7109375" style="3" customWidth="1"/>
    <col min="14593" max="14593" width="8.140625" style="3" customWidth="1"/>
    <col min="14594" max="14594" width="13.7109375" style="3" customWidth="1"/>
    <col min="14595" max="14843" width="9.140625" style="3"/>
    <col min="14844" max="14844" width="9.42578125" style="3" customWidth="1"/>
    <col min="14845" max="14845" width="65.5703125" style="3" customWidth="1"/>
    <col min="14846" max="14846" width="7.85546875" style="3" customWidth="1"/>
    <col min="14847" max="14847" width="11.28515625" style="3" customWidth="1"/>
    <col min="14848" max="14848" width="11.7109375" style="3" customWidth="1"/>
    <col min="14849" max="14849" width="8.140625" style="3" customWidth="1"/>
    <col min="14850" max="14850" width="13.7109375" style="3" customWidth="1"/>
    <col min="14851" max="15099" width="9.140625" style="3"/>
    <col min="15100" max="15100" width="9.42578125" style="3" customWidth="1"/>
    <col min="15101" max="15101" width="65.5703125" style="3" customWidth="1"/>
    <col min="15102" max="15102" width="7.85546875" style="3" customWidth="1"/>
    <col min="15103" max="15103" width="11.28515625" style="3" customWidth="1"/>
    <col min="15104" max="15104" width="11.7109375" style="3" customWidth="1"/>
    <col min="15105" max="15105" width="8.140625" style="3" customWidth="1"/>
    <col min="15106" max="15106" width="13.7109375" style="3" customWidth="1"/>
    <col min="15107" max="15355" width="9.140625" style="3"/>
    <col min="15356" max="15356" width="9.42578125" style="3" customWidth="1"/>
    <col min="15357" max="15357" width="65.5703125" style="3" customWidth="1"/>
    <col min="15358" max="15358" width="7.85546875" style="3" customWidth="1"/>
    <col min="15359" max="15359" width="11.28515625" style="3" customWidth="1"/>
    <col min="15360" max="15360" width="11.7109375" style="3" customWidth="1"/>
    <col min="15361" max="15361" width="8.140625" style="3" customWidth="1"/>
    <col min="15362" max="15362" width="13.7109375" style="3" customWidth="1"/>
    <col min="15363" max="15611" width="9.140625" style="3"/>
    <col min="15612" max="15612" width="9.42578125" style="3" customWidth="1"/>
    <col min="15613" max="15613" width="65.5703125" style="3" customWidth="1"/>
    <col min="15614" max="15614" width="7.85546875" style="3" customWidth="1"/>
    <col min="15615" max="15615" width="11.28515625" style="3" customWidth="1"/>
    <col min="15616" max="15616" width="11.7109375" style="3" customWidth="1"/>
    <col min="15617" max="15617" width="8.140625" style="3" customWidth="1"/>
    <col min="15618" max="15618" width="13.7109375" style="3" customWidth="1"/>
    <col min="15619" max="15867" width="9.140625" style="3"/>
    <col min="15868" max="15868" width="9.42578125" style="3" customWidth="1"/>
    <col min="15869" max="15869" width="65.5703125" style="3" customWidth="1"/>
    <col min="15870" max="15870" width="7.85546875" style="3" customWidth="1"/>
    <col min="15871" max="15871" width="11.28515625" style="3" customWidth="1"/>
    <col min="15872" max="15872" width="11.7109375" style="3" customWidth="1"/>
    <col min="15873" max="15873" width="8.140625" style="3" customWidth="1"/>
    <col min="15874" max="15874" width="13.7109375" style="3" customWidth="1"/>
    <col min="15875" max="16123" width="9.140625" style="3"/>
    <col min="16124" max="16124" width="9.42578125" style="3" customWidth="1"/>
    <col min="16125" max="16125" width="65.5703125" style="3" customWidth="1"/>
    <col min="16126" max="16126" width="7.85546875" style="3" customWidth="1"/>
    <col min="16127" max="16127" width="11.28515625" style="3" customWidth="1"/>
    <col min="16128" max="16128" width="11.7109375" style="3" customWidth="1"/>
    <col min="16129" max="16129" width="8.140625" style="3" customWidth="1"/>
    <col min="16130" max="16130" width="13.7109375" style="3" customWidth="1"/>
    <col min="16131" max="16384" width="9.140625" style="3"/>
  </cols>
  <sheetData>
    <row r="1" spans="1:9" ht="17.25">
      <c r="H1" s="5" t="s">
        <v>0</v>
      </c>
    </row>
    <row r="2" spans="1:9" ht="16.5">
      <c r="H2" s="6" t="s">
        <v>1</v>
      </c>
    </row>
    <row r="3" spans="1:9" ht="16.5">
      <c r="H3" s="7" t="s">
        <v>2</v>
      </c>
    </row>
    <row r="4" spans="1:9" ht="24.75" customHeight="1">
      <c r="I4" s="8"/>
    </row>
    <row r="5" spans="1:9" s="10" customFormat="1" ht="39.7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9" ht="16.5" customHeight="1">
      <c r="H6" s="11" t="s">
        <v>4</v>
      </c>
    </row>
    <row r="7" spans="1:9" s="16" customFormat="1" ht="71.25" customHeight="1">
      <c r="A7" s="12" t="s">
        <v>5</v>
      </c>
      <c r="B7" s="13" t="s">
        <v>6</v>
      </c>
      <c r="C7" s="13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4" t="s">
        <v>12</v>
      </c>
    </row>
    <row r="8" spans="1:9" s="16" customFormat="1" ht="36" customHeight="1">
      <c r="A8" s="17" t="s">
        <v>13</v>
      </c>
      <c r="B8" s="18" t="s">
        <v>14</v>
      </c>
      <c r="C8" s="19">
        <v>883</v>
      </c>
      <c r="D8" s="20"/>
      <c r="E8" s="20"/>
      <c r="F8" s="20"/>
      <c r="G8" s="20"/>
      <c r="H8" s="21">
        <f>H9</f>
        <v>2303</v>
      </c>
    </row>
    <row r="9" spans="1:9" s="10" customFormat="1" ht="18.75" customHeight="1">
      <c r="A9" s="22" t="s">
        <v>15</v>
      </c>
      <c r="B9" s="23" t="s">
        <v>16</v>
      </c>
      <c r="C9" s="24">
        <v>883</v>
      </c>
      <c r="D9" s="25" t="s">
        <v>17</v>
      </c>
      <c r="E9" s="25"/>
      <c r="F9" s="25"/>
      <c r="G9" s="25"/>
      <c r="H9" s="26">
        <f>H10+H17</f>
        <v>2303</v>
      </c>
    </row>
    <row r="10" spans="1:9" ht="33.75" customHeight="1">
      <c r="A10" s="27" t="s">
        <v>18</v>
      </c>
      <c r="B10" s="28" t="s">
        <v>19</v>
      </c>
      <c r="C10" s="29">
        <v>883</v>
      </c>
      <c r="D10" s="30" t="s">
        <v>20</v>
      </c>
      <c r="E10" s="30"/>
      <c r="F10" s="30"/>
      <c r="G10" s="30"/>
      <c r="H10" s="31">
        <f>H11</f>
        <v>1674.5</v>
      </c>
    </row>
    <row r="11" spans="1:9">
      <c r="A11" s="32" t="s">
        <v>21</v>
      </c>
      <c r="B11" s="33" t="s">
        <v>22</v>
      </c>
      <c r="C11" s="34">
        <v>883</v>
      </c>
      <c r="D11" s="35" t="s">
        <v>20</v>
      </c>
      <c r="E11" s="35" t="s">
        <v>23</v>
      </c>
      <c r="F11" s="35"/>
      <c r="G11" s="35"/>
      <c r="H11" s="36">
        <f>H12</f>
        <v>1674.5</v>
      </c>
    </row>
    <row r="12" spans="1:9" ht="51" customHeight="1">
      <c r="A12" s="37"/>
      <c r="B12" s="38" t="s">
        <v>24</v>
      </c>
      <c r="C12" s="39">
        <v>883</v>
      </c>
      <c r="D12" s="40" t="s">
        <v>20</v>
      </c>
      <c r="E12" s="40" t="s">
        <v>23</v>
      </c>
      <c r="F12" s="40" t="s">
        <v>25</v>
      </c>
      <c r="G12" s="40"/>
      <c r="H12" s="41">
        <f>H13</f>
        <v>1674.5</v>
      </c>
    </row>
    <row r="13" spans="1:9" ht="19.5" customHeight="1">
      <c r="A13" s="37"/>
      <c r="B13" s="38" t="s">
        <v>26</v>
      </c>
      <c r="C13" s="39">
        <v>883</v>
      </c>
      <c r="D13" s="40" t="s">
        <v>20</v>
      </c>
      <c r="E13" s="40" t="s">
        <v>23</v>
      </c>
      <c r="F13" s="40" t="s">
        <v>27</v>
      </c>
      <c r="G13" s="40"/>
      <c r="H13" s="41">
        <f>H14+181.5</f>
        <v>1674.5</v>
      </c>
    </row>
    <row r="14" spans="1:9" ht="33" hidden="1" customHeight="1">
      <c r="A14" s="37"/>
      <c r="B14" s="38" t="s">
        <v>28</v>
      </c>
      <c r="C14" s="39">
        <v>883</v>
      </c>
      <c r="D14" s="40" t="s">
        <v>20</v>
      </c>
      <c r="E14" s="40" t="s">
        <v>23</v>
      </c>
      <c r="F14" s="40" t="s">
        <v>29</v>
      </c>
      <c r="G14" s="40"/>
      <c r="H14" s="41">
        <f>H15+H16</f>
        <v>1493</v>
      </c>
    </row>
    <row r="15" spans="1:9" ht="18" hidden="1" customHeight="1">
      <c r="A15" s="37" t="s">
        <v>30</v>
      </c>
      <c r="B15" s="42" t="s">
        <v>31</v>
      </c>
      <c r="C15" s="39">
        <v>883</v>
      </c>
      <c r="D15" s="40" t="s">
        <v>20</v>
      </c>
      <c r="E15" s="40" t="s">
        <v>23</v>
      </c>
      <c r="F15" s="40" t="s">
        <v>29</v>
      </c>
      <c r="G15" s="40" t="s">
        <v>32</v>
      </c>
      <c r="H15" s="43">
        <v>1202</v>
      </c>
    </row>
    <row r="16" spans="1:9" ht="18" hidden="1" customHeight="1">
      <c r="A16" s="37" t="s">
        <v>33</v>
      </c>
      <c r="B16" s="42" t="s">
        <v>34</v>
      </c>
      <c r="C16" s="39">
        <v>883</v>
      </c>
      <c r="D16" s="40" t="s">
        <v>20</v>
      </c>
      <c r="E16" s="40" t="s">
        <v>23</v>
      </c>
      <c r="F16" s="40" t="s">
        <v>29</v>
      </c>
      <c r="G16" s="40" t="s">
        <v>35</v>
      </c>
      <c r="H16" s="43">
        <v>291</v>
      </c>
    </row>
    <row r="17" spans="1:8" ht="48.75" customHeight="1">
      <c r="A17" s="44" t="s">
        <v>36</v>
      </c>
      <c r="B17" s="28" t="s">
        <v>37</v>
      </c>
      <c r="C17" s="29">
        <v>883</v>
      </c>
      <c r="D17" s="45" t="s">
        <v>38</v>
      </c>
      <c r="E17" s="46"/>
      <c r="F17" s="45"/>
      <c r="G17" s="45"/>
      <c r="H17" s="47">
        <f>H18+H23</f>
        <v>628.5</v>
      </c>
    </row>
    <row r="18" spans="1:8" ht="33.75" customHeight="1">
      <c r="A18" s="48" t="s">
        <v>39</v>
      </c>
      <c r="B18" s="33" t="s">
        <v>40</v>
      </c>
      <c r="C18" s="34">
        <v>883</v>
      </c>
      <c r="D18" s="49" t="s">
        <v>38</v>
      </c>
      <c r="E18" s="50" t="s">
        <v>41</v>
      </c>
      <c r="F18" s="49"/>
      <c r="G18" s="49"/>
      <c r="H18" s="51">
        <f>H19</f>
        <v>262</v>
      </c>
    </row>
    <row r="19" spans="1:8" ht="51" customHeight="1">
      <c r="A19" s="52"/>
      <c r="B19" s="38" t="s">
        <v>24</v>
      </c>
      <c r="C19" s="39">
        <v>883</v>
      </c>
      <c r="D19" s="40" t="s">
        <v>38</v>
      </c>
      <c r="E19" s="40" t="s">
        <v>41</v>
      </c>
      <c r="F19" s="40" t="s">
        <v>25</v>
      </c>
      <c r="G19" s="40"/>
      <c r="H19" s="41">
        <f>H20</f>
        <v>262</v>
      </c>
    </row>
    <row r="20" spans="1:8" ht="19.5" customHeight="1">
      <c r="A20" s="37"/>
      <c r="B20" s="38" t="s">
        <v>26</v>
      </c>
      <c r="C20" s="39">
        <v>883</v>
      </c>
      <c r="D20" s="40" t="s">
        <v>38</v>
      </c>
      <c r="E20" s="40" t="s">
        <v>41</v>
      </c>
      <c r="F20" s="40" t="s">
        <v>27</v>
      </c>
      <c r="G20" s="40"/>
      <c r="H20" s="41">
        <f>H21</f>
        <v>262</v>
      </c>
    </row>
    <row r="21" spans="1:8" ht="35.25" hidden="1" customHeight="1">
      <c r="A21" s="37"/>
      <c r="B21" s="38" t="s">
        <v>42</v>
      </c>
      <c r="C21" s="39">
        <v>883</v>
      </c>
      <c r="D21" s="40" t="s">
        <v>38</v>
      </c>
      <c r="E21" s="40" t="s">
        <v>41</v>
      </c>
      <c r="F21" s="40" t="s">
        <v>43</v>
      </c>
      <c r="G21" s="40"/>
      <c r="H21" s="41">
        <f>H22</f>
        <v>262</v>
      </c>
    </row>
    <row r="22" spans="1:8" ht="19.5" hidden="1" customHeight="1">
      <c r="A22" s="37" t="s">
        <v>44</v>
      </c>
      <c r="B22" s="42" t="s">
        <v>45</v>
      </c>
      <c r="C22" s="39">
        <v>883</v>
      </c>
      <c r="D22" s="40" t="s">
        <v>38</v>
      </c>
      <c r="E22" s="40" t="s">
        <v>41</v>
      </c>
      <c r="F22" s="40" t="s">
        <v>43</v>
      </c>
      <c r="G22" s="40" t="s">
        <v>46</v>
      </c>
      <c r="H22" s="43">
        <v>262</v>
      </c>
    </row>
    <row r="23" spans="1:8" ht="19.5" customHeight="1">
      <c r="A23" s="32" t="s">
        <v>47</v>
      </c>
      <c r="B23" s="33" t="s">
        <v>48</v>
      </c>
      <c r="C23" s="34">
        <v>883</v>
      </c>
      <c r="D23" s="35" t="s">
        <v>38</v>
      </c>
      <c r="E23" s="35" t="s">
        <v>49</v>
      </c>
      <c r="F23" s="35"/>
      <c r="G23" s="35"/>
      <c r="H23" s="36">
        <f>H24+H29</f>
        <v>366.49999999999994</v>
      </c>
    </row>
    <row r="24" spans="1:8" ht="48.75" customHeight="1">
      <c r="A24" s="37"/>
      <c r="B24" s="38" t="s">
        <v>24</v>
      </c>
      <c r="C24" s="39">
        <v>883</v>
      </c>
      <c r="D24" s="40" t="s">
        <v>38</v>
      </c>
      <c r="E24" s="40" t="s">
        <v>49</v>
      </c>
      <c r="F24" s="40" t="s">
        <v>25</v>
      </c>
      <c r="G24" s="40"/>
      <c r="H24" s="41">
        <f>H25</f>
        <v>310.19999999999993</v>
      </c>
    </row>
    <row r="25" spans="1:8" ht="19.5" customHeight="1">
      <c r="A25" s="37"/>
      <c r="B25" s="38" t="s">
        <v>26</v>
      </c>
      <c r="C25" s="39">
        <v>883</v>
      </c>
      <c r="D25" s="40" t="s">
        <v>38</v>
      </c>
      <c r="E25" s="40" t="s">
        <v>49</v>
      </c>
      <c r="F25" s="40" t="s">
        <v>27</v>
      </c>
      <c r="G25" s="40"/>
      <c r="H25" s="41">
        <f>H26-181.5</f>
        <v>310.19999999999993</v>
      </c>
    </row>
    <row r="26" spans="1:8" ht="31.5" hidden="1" customHeight="1">
      <c r="A26" s="37"/>
      <c r="B26" s="38" t="s">
        <v>28</v>
      </c>
      <c r="C26" s="39">
        <v>883</v>
      </c>
      <c r="D26" s="40" t="s">
        <v>38</v>
      </c>
      <c r="E26" s="40" t="s">
        <v>49</v>
      </c>
      <c r="F26" s="40" t="s">
        <v>29</v>
      </c>
      <c r="G26" s="40"/>
      <c r="H26" s="41">
        <f>H27+H28</f>
        <v>491.69999999999993</v>
      </c>
    </row>
    <row r="27" spans="1:8" ht="18.75" hidden="1" customHeight="1">
      <c r="A27" s="37" t="s">
        <v>50</v>
      </c>
      <c r="B27" s="42" t="s">
        <v>31</v>
      </c>
      <c r="C27" s="39">
        <v>883</v>
      </c>
      <c r="D27" s="40" t="s">
        <v>38</v>
      </c>
      <c r="E27" s="40" t="s">
        <v>49</v>
      </c>
      <c r="F27" s="40" t="s">
        <v>29</v>
      </c>
      <c r="G27" s="40" t="s">
        <v>32</v>
      </c>
      <c r="H27" s="43">
        <f>694.3-400</f>
        <v>294.29999999999995</v>
      </c>
    </row>
    <row r="28" spans="1:8" ht="18.75" hidden="1" customHeight="1">
      <c r="A28" s="37" t="s">
        <v>51</v>
      </c>
      <c r="B28" s="42" t="s">
        <v>34</v>
      </c>
      <c r="C28" s="39">
        <v>883</v>
      </c>
      <c r="D28" s="40" t="s">
        <v>38</v>
      </c>
      <c r="E28" s="40" t="s">
        <v>49</v>
      </c>
      <c r="F28" s="40" t="s">
        <v>29</v>
      </c>
      <c r="G28" s="40" t="s">
        <v>35</v>
      </c>
      <c r="H28" s="43">
        <f>198.1-0.7</f>
        <v>197.4</v>
      </c>
    </row>
    <row r="29" spans="1:8" ht="35.25" customHeight="1">
      <c r="A29" s="37"/>
      <c r="B29" s="38" t="s">
        <v>52</v>
      </c>
      <c r="C29" s="39">
        <v>883</v>
      </c>
      <c r="D29" s="40" t="s">
        <v>38</v>
      </c>
      <c r="E29" s="40" t="s">
        <v>49</v>
      </c>
      <c r="F29" s="40" t="s">
        <v>53</v>
      </c>
      <c r="G29" s="40"/>
      <c r="H29" s="41">
        <f>H30</f>
        <v>56.300000000000011</v>
      </c>
    </row>
    <row r="30" spans="1:8" ht="31.5" customHeight="1">
      <c r="A30" s="37"/>
      <c r="B30" s="38" t="s">
        <v>54</v>
      </c>
      <c r="C30" s="39">
        <v>883</v>
      </c>
      <c r="D30" s="40" t="s">
        <v>38</v>
      </c>
      <c r="E30" s="40" t="s">
        <v>49</v>
      </c>
      <c r="F30" s="40" t="s">
        <v>55</v>
      </c>
      <c r="G30" s="40"/>
      <c r="H30" s="41">
        <f>H31+H34-350</f>
        <v>56.300000000000011</v>
      </c>
    </row>
    <row r="31" spans="1:8" ht="33.75" hidden="1" customHeight="1">
      <c r="A31" s="37"/>
      <c r="B31" s="38" t="s">
        <v>56</v>
      </c>
      <c r="C31" s="39">
        <v>883</v>
      </c>
      <c r="D31" s="40" t="s">
        <v>38</v>
      </c>
      <c r="E31" s="40" t="s">
        <v>49</v>
      </c>
      <c r="F31" s="40" t="s">
        <v>57</v>
      </c>
      <c r="G31" s="40"/>
      <c r="H31" s="41">
        <f>H32+H33</f>
        <v>15.6</v>
      </c>
    </row>
    <row r="32" spans="1:8" ht="21" hidden="1" customHeight="1">
      <c r="A32" s="37" t="s">
        <v>58</v>
      </c>
      <c r="B32" s="53" t="s">
        <v>45</v>
      </c>
      <c r="C32" s="39">
        <v>883</v>
      </c>
      <c r="D32" s="40" t="s">
        <v>38</v>
      </c>
      <c r="E32" s="40" t="s">
        <v>49</v>
      </c>
      <c r="F32" s="40" t="s">
        <v>57</v>
      </c>
      <c r="G32" s="40" t="s">
        <v>59</v>
      </c>
      <c r="H32" s="43">
        <v>10</v>
      </c>
    </row>
    <row r="33" spans="1:8" ht="18.75" hidden="1" customHeight="1">
      <c r="A33" s="37" t="s">
        <v>60</v>
      </c>
      <c r="B33" s="53" t="s">
        <v>45</v>
      </c>
      <c r="C33" s="39">
        <v>883</v>
      </c>
      <c r="D33" s="40" t="s">
        <v>38</v>
      </c>
      <c r="E33" s="40" t="s">
        <v>49</v>
      </c>
      <c r="F33" s="40" t="s">
        <v>57</v>
      </c>
      <c r="G33" s="40" t="s">
        <v>46</v>
      </c>
      <c r="H33" s="43">
        <v>5.6</v>
      </c>
    </row>
    <row r="34" spans="1:8" s="54" customFormat="1" ht="30.75" hidden="1" customHeight="1">
      <c r="A34" s="37"/>
      <c r="B34" s="38" t="s">
        <v>54</v>
      </c>
      <c r="C34" s="39">
        <v>883</v>
      </c>
      <c r="D34" s="40" t="s">
        <v>38</v>
      </c>
      <c r="E34" s="40" t="s">
        <v>49</v>
      </c>
      <c r="F34" s="40" t="s">
        <v>61</v>
      </c>
      <c r="G34" s="40"/>
      <c r="H34" s="41">
        <f>H35+H36+H37</f>
        <v>390.7</v>
      </c>
    </row>
    <row r="35" spans="1:8" s="54" customFormat="1" ht="18.75" hidden="1" customHeight="1">
      <c r="A35" s="37" t="s">
        <v>62</v>
      </c>
      <c r="B35" s="53" t="s">
        <v>45</v>
      </c>
      <c r="C35" s="39">
        <v>883</v>
      </c>
      <c r="D35" s="40" t="s">
        <v>38</v>
      </c>
      <c r="E35" s="40" t="s">
        <v>49</v>
      </c>
      <c r="F35" s="40" t="s">
        <v>61</v>
      </c>
      <c r="G35" s="40" t="s">
        <v>46</v>
      </c>
      <c r="H35" s="43">
        <f>10+0.7</f>
        <v>10.7</v>
      </c>
    </row>
    <row r="36" spans="1:8" s="54" customFormat="1" ht="15.75" hidden="1" customHeight="1">
      <c r="A36" s="37" t="s">
        <v>63</v>
      </c>
      <c r="B36" s="42" t="s">
        <v>64</v>
      </c>
      <c r="C36" s="39">
        <v>883</v>
      </c>
      <c r="D36" s="40" t="s">
        <v>38</v>
      </c>
      <c r="E36" s="40" t="s">
        <v>49</v>
      </c>
      <c r="F36" s="40" t="s">
        <v>61</v>
      </c>
      <c r="G36" s="40" t="s">
        <v>65</v>
      </c>
      <c r="H36" s="41">
        <v>350</v>
      </c>
    </row>
    <row r="37" spans="1:8" s="54" customFormat="1" ht="18.75" hidden="1" customHeight="1">
      <c r="A37" s="37" t="s">
        <v>66</v>
      </c>
      <c r="B37" s="42" t="s">
        <v>67</v>
      </c>
      <c r="C37" s="39">
        <v>883</v>
      </c>
      <c r="D37" s="40" t="s">
        <v>38</v>
      </c>
      <c r="E37" s="40" t="s">
        <v>49</v>
      </c>
      <c r="F37" s="40" t="s">
        <v>61</v>
      </c>
      <c r="G37" s="40" t="s">
        <v>68</v>
      </c>
      <c r="H37" s="43">
        <v>30</v>
      </c>
    </row>
    <row r="38" spans="1:8" s="54" customFormat="1" ht="33.75" customHeight="1">
      <c r="A38" s="55" t="s">
        <v>69</v>
      </c>
      <c r="B38" s="56" t="s">
        <v>70</v>
      </c>
      <c r="C38" s="57">
        <v>901</v>
      </c>
      <c r="D38" s="58"/>
      <c r="E38" s="58"/>
      <c r="F38" s="58"/>
      <c r="G38" s="58"/>
      <c r="H38" s="59">
        <f t="shared" ref="H38:H43" si="0">H39</f>
        <v>7260.7</v>
      </c>
    </row>
    <row r="39" spans="1:8" s="54" customFormat="1" ht="18.75" customHeight="1">
      <c r="A39" s="60" t="s">
        <v>15</v>
      </c>
      <c r="B39" s="61" t="s">
        <v>16</v>
      </c>
      <c r="C39" s="62">
        <v>901</v>
      </c>
      <c r="D39" s="63" t="s">
        <v>17</v>
      </c>
      <c r="E39" s="63"/>
      <c r="F39" s="63"/>
      <c r="G39" s="63"/>
      <c r="H39" s="64">
        <f t="shared" si="0"/>
        <v>7260.7</v>
      </c>
    </row>
    <row r="40" spans="1:8" s="54" customFormat="1" ht="21" customHeight="1">
      <c r="A40" s="32" t="s">
        <v>18</v>
      </c>
      <c r="B40" s="65" t="s">
        <v>71</v>
      </c>
      <c r="C40" s="66">
        <v>901</v>
      </c>
      <c r="D40" s="67" t="s">
        <v>72</v>
      </c>
      <c r="E40" s="67"/>
      <c r="F40" s="67"/>
      <c r="G40" s="67"/>
      <c r="H40" s="68">
        <f t="shared" si="0"/>
        <v>7260.7</v>
      </c>
    </row>
    <row r="41" spans="1:8" s="54" customFormat="1" ht="32.25" customHeight="1">
      <c r="A41" s="32" t="s">
        <v>21</v>
      </c>
      <c r="B41" s="33" t="s">
        <v>73</v>
      </c>
      <c r="C41" s="34">
        <v>901</v>
      </c>
      <c r="D41" s="35" t="s">
        <v>72</v>
      </c>
      <c r="E41" s="35" t="s">
        <v>74</v>
      </c>
      <c r="F41" s="35"/>
      <c r="G41" s="35"/>
      <c r="H41" s="36">
        <f t="shared" si="0"/>
        <v>7260.7</v>
      </c>
    </row>
    <row r="42" spans="1:8" s="54" customFormat="1" ht="35.25" customHeight="1">
      <c r="A42" s="37"/>
      <c r="B42" s="38" t="s">
        <v>52</v>
      </c>
      <c r="C42" s="39">
        <v>901</v>
      </c>
      <c r="D42" s="40" t="s">
        <v>72</v>
      </c>
      <c r="E42" s="40" t="s">
        <v>74</v>
      </c>
      <c r="F42" s="40" t="s">
        <v>53</v>
      </c>
      <c r="G42" s="40"/>
      <c r="H42" s="41">
        <f t="shared" si="0"/>
        <v>7260.7</v>
      </c>
    </row>
    <row r="43" spans="1:8" s="54" customFormat="1" ht="31.5" customHeight="1">
      <c r="A43" s="37"/>
      <c r="B43" s="38" t="s">
        <v>54</v>
      </c>
      <c r="C43" s="39">
        <v>901</v>
      </c>
      <c r="D43" s="40" t="s">
        <v>72</v>
      </c>
      <c r="E43" s="40" t="s">
        <v>74</v>
      </c>
      <c r="F43" s="40" t="s">
        <v>55</v>
      </c>
      <c r="G43" s="40"/>
      <c r="H43" s="41">
        <f t="shared" si="0"/>
        <v>7260.7</v>
      </c>
    </row>
    <row r="44" spans="1:8" s="54" customFormat="1" ht="33.75" hidden="1" customHeight="1">
      <c r="A44" s="37"/>
      <c r="B44" s="38" t="s">
        <v>75</v>
      </c>
      <c r="C44" s="39">
        <v>901</v>
      </c>
      <c r="D44" s="40" t="s">
        <v>72</v>
      </c>
      <c r="E44" s="40" t="s">
        <v>74</v>
      </c>
      <c r="F44" s="40" t="s">
        <v>61</v>
      </c>
      <c r="G44" s="40"/>
      <c r="H44" s="41">
        <f>H46+H48+H45+H47</f>
        <v>7260.7</v>
      </c>
    </row>
    <row r="45" spans="1:8" s="54" customFormat="1" hidden="1">
      <c r="A45" s="37" t="s">
        <v>30</v>
      </c>
      <c r="B45" s="53" t="s">
        <v>76</v>
      </c>
      <c r="C45" s="39">
        <v>901</v>
      </c>
      <c r="D45" s="40" t="s">
        <v>72</v>
      </c>
      <c r="E45" s="40" t="s">
        <v>74</v>
      </c>
      <c r="F45" s="40" t="s">
        <v>61</v>
      </c>
      <c r="G45" s="40" t="s">
        <v>59</v>
      </c>
      <c r="H45" s="43">
        <v>3</v>
      </c>
    </row>
    <row r="46" spans="1:8" s="54" customFormat="1" ht="18" hidden="1" customHeight="1">
      <c r="A46" s="37" t="s">
        <v>33</v>
      </c>
      <c r="B46" s="53" t="s">
        <v>45</v>
      </c>
      <c r="C46" s="39">
        <v>901</v>
      </c>
      <c r="D46" s="40" t="s">
        <v>72</v>
      </c>
      <c r="E46" s="40" t="s">
        <v>74</v>
      </c>
      <c r="F46" s="40" t="s">
        <v>61</v>
      </c>
      <c r="G46" s="40" t="s">
        <v>46</v>
      </c>
      <c r="H46" s="43">
        <v>7116.3</v>
      </c>
    </row>
    <row r="47" spans="1:8" s="54" customFormat="1" ht="18.75" hidden="1" customHeight="1">
      <c r="A47" s="37" t="s">
        <v>77</v>
      </c>
      <c r="B47" s="53" t="s">
        <v>78</v>
      </c>
      <c r="C47" s="39">
        <v>901</v>
      </c>
      <c r="D47" s="40" t="s">
        <v>72</v>
      </c>
      <c r="E47" s="40" t="s">
        <v>74</v>
      </c>
      <c r="F47" s="40" t="s">
        <v>61</v>
      </c>
      <c r="G47" s="40" t="s">
        <v>79</v>
      </c>
      <c r="H47" s="43">
        <v>51.4</v>
      </c>
    </row>
    <row r="48" spans="1:8" s="54" customFormat="1" ht="16.5" hidden="1" customHeight="1">
      <c r="A48" s="37" t="s">
        <v>80</v>
      </c>
      <c r="B48" s="53" t="s">
        <v>67</v>
      </c>
      <c r="C48" s="39">
        <v>901</v>
      </c>
      <c r="D48" s="40" t="s">
        <v>72</v>
      </c>
      <c r="E48" s="40" t="s">
        <v>74</v>
      </c>
      <c r="F48" s="40" t="s">
        <v>61</v>
      </c>
      <c r="G48" s="40" t="s">
        <v>68</v>
      </c>
      <c r="H48" s="43">
        <v>90</v>
      </c>
    </row>
    <row r="49" spans="1:8" ht="36" customHeight="1">
      <c r="A49" s="69" t="s">
        <v>81</v>
      </c>
      <c r="B49" s="70" t="s">
        <v>82</v>
      </c>
      <c r="C49" s="71">
        <v>980</v>
      </c>
      <c r="D49" s="72"/>
      <c r="E49" s="72"/>
      <c r="F49" s="72"/>
      <c r="G49" s="72"/>
      <c r="H49" s="73">
        <f>H50+H123+H132+H146+H153+H186+H205+H254+H261</f>
        <v>150591.30000000002</v>
      </c>
    </row>
    <row r="50" spans="1:8" ht="19.5" customHeight="1">
      <c r="A50" s="74" t="s">
        <v>15</v>
      </c>
      <c r="B50" s="75" t="s">
        <v>16</v>
      </c>
      <c r="C50" s="76">
        <v>980</v>
      </c>
      <c r="D50" s="77" t="s">
        <v>17</v>
      </c>
      <c r="E50" s="77"/>
      <c r="F50" s="77"/>
      <c r="G50" s="77"/>
      <c r="H50" s="78">
        <f>H51+H104+H109</f>
        <v>47344.30000000001</v>
      </c>
    </row>
    <row r="51" spans="1:8" ht="49.5" customHeight="1">
      <c r="A51" s="79" t="s">
        <v>18</v>
      </c>
      <c r="B51" s="80" t="s">
        <v>83</v>
      </c>
      <c r="C51" s="81">
        <v>980</v>
      </c>
      <c r="D51" s="82" t="s">
        <v>84</v>
      </c>
      <c r="E51" s="82"/>
      <c r="F51" s="82"/>
      <c r="G51" s="82"/>
      <c r="H51" s="83">
        <f>H52+H58+H99</f>
        <v>44856.30000000001</v>
      </c>
    </row>
    <row r="52" spans="1:8" ht="19.5" customHeight="1">
      <c r="A52" s="32" t="s">
        <v>21</v>
      </c>
      <c r="B52" s="33" t="s">
        <v>85</v>
      </c>
      <c r="C52" s="34">
        <v>980</v>
      </c>
      <c r="D52" s="35" t="s">
        <v>84</v>
      </c>
      <c r="E52" s="35" t="s">
        <v>86</v>
      </c>
      <c r="F52" s="35"/>
      <c r="G52" s="35"/>
      <c r="H52" s="36">
        <f>H53</f>
        <v>1566.4</v>
      </c>
    </row>
    <row r="53" spans="1:8" ht="51.75" customHeight="1">
      <c r="A53" s="37"/>
      <c r="B53" s="38" t="s">
        <v>24</v>
      </c>
      <c r="C53" s="39">
        <v>980</v>
      </c>
      <c r="D53" s="40" t="s">
        <v>84</v>
      </c>
      <c r="E53" s="40" t="s">
        <v>86</v>
      </c>
      <c r="F53" s="40" t="s">
        <v>25</v>
      </c>
      <c r="G53" s="40"/>
      <c r="H53" s="41">
        <f>H54</f>
        <v>1566.4</v>
      </c>
    </row>
    <row r="54" spans="1:8" ht="23.25" customHeight="1">
      <c r="A54" s="37"/>
      <c r="B54" s="38" t="s">
        <v>26</v>
      </c>
      <c r="C54" s="39">
        <v>980</v>
      </c>
      <c r="D54" s="40" t="s">
        <v>84</v>
      </c>
      <c r="E54" s="40" t="s">
        <v>86</v>
      </c>
      <c r="F54" s="40" t="s">
        <v>27</v>
      </c>
      <c r="G54" s="40"/>
      <c r="H54" s="41">
        <f>H55+222.4</f>
        <v>1566.4</v>
      </c>
    </row>
    <row r="55" spans="1:8" ht="0.75" hidden="1" customHeight="1">
      <c r="A55" s="37"/>
      <c r="B55" s="38" t="s">
        <v>28</v>
      </c>
      <c r="C55" s="39">
        <v>980</v>
      </c>
      <c r="D55" s="40" t="s">
        <v>84</v>
      </c>
      <c r="E55" s="40" t="s">
        <v>86</v>
      </c>
      <c r="F55" s="40" t="s">
        <v>29</v>
      </c>
      <c r="G55" s="40"/>
      <c r="H55" s="41">
        <f>H56+H57</f>
        <v>1344</v>
      </c>
    </row>
    <row r="56" spans="1:8" ht="19.5" hidden="1" customHeight="1">
      <c r="A56" s="37" t="s">
        <v>30</v>
      </c>
      <c r="B56" s="42" t="s">
        <v>31</v>
      </c>
      <c r="C56" s="39">
        <v>980</v>
      </c>
      <c r="D56" s="40" t="s">
        <v>84</v>
      </c>
      <c r="E56" s="40" t="s">
        <v>86</v>
      </c>
      <c r="F56" s="40" t="s">
        <v>29</v>
      </c>
      <c r="G56" s="40" t="s">
        <v>32</v>
      </c>
      <c r="H56" s="43">
        <v>1066</v>
      </c>
    </row>
    <row r="57" spans="1:8" ht="21" hidden="1" customHeight="1">
      <c r="A57" s="37" t="s">
        <v>33</v>
      </c>
      <c r="B57" s="42" t="s">
        <v>34</v>
      </c>
      <c r="C57" s="39">
        <v>980</v>
      </c>
      <c r="D57" s="40" t="s">
        <v>84</v>
      </c>
      <c r="E57" s="40" t="s">
        <v>86</v>
      </c>
      <c r="F57" s="40" t="s">
        <v>29</v>
      </c>
      <c r="G57" s="40" t="s">
        <v>35</v>
      </c>
      <c r="H57" s="43">
        <v>278</v>
      </c>
    </row>
    <row r="58" spans="1:8" ht="21" customHeight="1">
      <c r="A58" s="32" t="s">
        <v>87</v>
      </c>
      <c r="B58" s="33" t="s">
        <v>88</v>
      </c>
      <c r="C58" s="34">
        <v>980</v>
      </c>
      <c r="D58" s="35" t="s">
        <v>84</v>
      </c>
      <c r="E58" s="35" t="s">
        <v>89</v>
      </c>
      <c r="F58" s="35"/>
      <c r="G58" s="35"/>
      <c r="H58" s="36">
        <f>H59+H89+H94</f>
        <v>43284.600000000006</v>
      </c>
    </row>
    <row r="59" spans="1:8" ht="32.25" customHeight="1">
      <c r="A59" s="84" t="s">
        <v>90</v>
      </c>
      <c r="B59" s="85" t="s">
        <v>91</v>
      </c>
      <c r="C59" s="86">
        <v>980</v>
      </c>
      <c r="D59" s="87" t="s">
        <v>84</v>
      </c>
      <c r="E59" s="87" t="s">
        <v>92</v>
      </c>
      <c r="F59" s="87"/>
      <c r="G59" s="87"/>
      <c r="H59" s="88">
        <f>H60+H67+H83</f>
        <v>22965.3</v>
      </c>
    </row>
    <row r="60" spans="1:8" ht="49.5" customHeight="1">
      <c r="A60" s="37"/>
      <c r="B60" s="38" t="s">
        <v>24</v>
      </c>
      <c r="C60" s="39">
        <v>980</v>
      </c>
      <c r="D60" s="40" t="s">
        <v>84</v>
      </c>
      <c r="E60" s="40" t="s">
        <v>92</v>
      </c>
      <c r="F60" s="40" t="s">
        <v>25</v>
      </c>
      <c r="G60" s="40"/>
      <c r="H60" s="41">
        <f>H61</f>
        <v>19826.8</v>
      </c>
    </row>
    <row r="61" spans="1:8" ht="20.25" customHeight="1">
      <c r="A61" s="37"/>
      <c r="B61" s="38" t="s">
        <v>26</v>
      </c>
      <c r="C61" s="39">
        <v>980</v>
      </c>
      <c r="D61" s="40" t="s">
        <v>84</v>
      </c>
      <c r="E61" s="40" t="s">
        <v>92</v>
      </c>
      <c r="F61" s="40" t="s">
        <v>27</v>
      </c>
      <c r="G61" s="40"/>
      <c r="H61" s="41">
        <v>19826.8</v>
      </c>
    </row>
    <row r="62" spans="1:8" ht="21" hidden="1" customHeight="1">
      <c r="A62" s="37"/>
      <c r="B62" s="38" t="s">
        <v>28</v>
      </c>
      <c r="C62" s="39">
        <v>980</v>
      </c>
      <c r="D62" s="40" t="s">
        <v>84</v>
      </c>
      <c r="E62" s="40" t="s">
        <v>92</v>
      </c>
      <c r="F62" s="40" t="s">
        <v>29</v>
      </c>
      <c r="G62" s="40"/>
      <c r="H62" s="41">
        <f>H63+H64</f>
        <v>20179.3</v>
      </c>
    </row>
    <row r="63" spans="1:8" ht="18" hidden="1" customHeight="1">
      <c r="A63" s="37" t="s">
        <v>93</v>
      </c>
      <c r="B63" s="42" t="s">
        <v>31</v>
      </c>
      <c r="C63" s="39">
        <v>980</v>
      </c>
      <c r="D63" s="40" t="s">
        <v>84</v>
      </c>
      <c r="E63" s="40" t="s">
        <v>92</v>
      </c>
      <c r="F63" s="40" t="s">
        <v>29</v>
      </c>
      <c r="G63" s="40" t="s">
        <v>32</v>
      </c>
      <c r="H63" s="43">
        <f>16345.5-456.4-376.2</f>
        <v>15512.9</v>
      </c>
    </row>
    <row r="64" spans="1:8" ht="17.25" hidden="1" customHeight="1">
      <c r="A64" s="37" t="s">
        <v>94</v>
      </c>
      <c r="B64" s="53" t="s">
        <v>34</v>
      </c>
      <c r="C64" s="39">
        <v>980</v>
      </c>
      <c r="D64" s="40" t="s">
        <v>84</v>
      </c>
      <c r="E64" s="40" t="s">
        <v>92</v>
      </c>
      <c r="F64" s="40" t="s">
        <v>29</v>
      </c>
      <c r="G64" s="40" t="s">
        <v>35</v>
      </c>
      <c r="H64" s="43">
        <f>4829.5-163.1</f>
        <v>4666.3999999999996</v>
      </c>
    </row>
    <row r="65" spans="1:8" ht="31.5" hidden="1" customHeight="1">
      <c r="A65" s="37"/>
      <c r="B65" s="53" t="s">
        <v>95</v>
      </c>
      <c r="C65" s="89">
        <v>980</v>
      </c>
      <c r="D65" s="90" t="s">
        <v>84</v>
      </c>
      <c r="E65" s="90" t="s">
        <v>92</v>
      </c>
      <c r="F65" s="91" t="s">
        <v>96</v>
      </c>
      <c r="G65" s="40"/>
      <c r="H65" s="41">
        <f>H66</f>
        <v>1.2</v>
      </c>
    </row>
    <row r="66" spans="1:8" ht="18.75" hidden="1" customHeight="1">
      <c r="A66" s="37" t="s">
        <v>97</v>
      </c>
      <c r="B66" s="42" t="s">
        <v>98</v>
      </c>
      <c r="C66" s="89">
        <v>980</v>
      </c>
      <c r="D66" s="90" t="s">
        <v>84</v>
      </c>
      <c r="E66" s="90" t="s">
        <v>92</v>
      </c>
      <c r="F66" s="91" t="s">
        <v>96</v>
      </c>
      <c r="G66" s="91" t="s">
        <v>99</v>
      </c>
      <c r="H66" s="43">
        <v>1.2</v>
      </c>
    </row>
    <row r="67" spans="1:8" ht="32.25" customHeight="1">
      <c r="A67" s="37"/>
      <c r="B67" s="38" t="s">
        <v>52</v>
      </c>
      <c r="C67" s="39">
        <v>980</v>
      </c>
      <c r="D67" s="40" t="s">
        <v>84</v>
      </c>
      <c r="E67" s="40" t="s">
        <v>92</v>
      </c>
      <c r="F67" s="40" t="s">
        <v>53</v>
      </c>
      <c r="G67" s="40"/>
      <c r="H67" s="41">
        <f>H68</f>
        <v>3115.5999999999995</v>
      </c>
    </row>
    <row r="68" spans="1:8" ht="31.5">
      <c r="A68" s="37"/>
      <c r="B68" s="38" t="s">
        <v>54</v>
      </c>
      <c r="C68" s="39">
        <v>980</v>
      </c>
      <c r="D68" s="40" t="s">
        <v>84</v>
      </c>
      <c r="E68" s="40" t="s">
        <v>92</v>
      </c>
      <c r="F68" s="40" t="s">
        <v>55</v>
      </c>
      <c r="G68" s="40"/>
      <c r="H68" s="41">
        <f>H69+H74-750.2</f>
        <v>3115.5999999999995</v>
      </c>
    </row>
    <row r="69" spans="1:8" ht="36.75" hidden="1" customHeight="1">
      <c r="A69" s="37"/>
      <c r="B69" s="38" t="s">
        <v>56</v>
      </c>
      <c r="C69" s="39">
        <v>980</v>
      </c>
      <c r="D69" s="40" t="s">
        <v>84</v>
      </c>
      <c r="E69" s="40" t="s">
        <v>92</v>
      </c>
      <c r="F69" s="40" t="s">
        <v>57</v>
      </c>
      <c r="G69" s="40"/>
      <c r="H69" s="41">
        <f>H70+H71+H72+H73</f>
        <v>1090.4000000000001</v>
      </c>
    </row>
    <row r="70" spans="1:8" ht="15.75" hidden="1" customHeight="1">
      <c r="A70" s="37" t="s">
        <v>100</v>
      </c>
      <c r="B70" s="42" t="s">
        <v>76</v>
      </c>
      <c r="C70" s="39">
        <v>980</v>
      </c>
      <c r="D70" s="40" t="s">
        <v>84</v>
      </c>
      <c r="E70" s="40" t="s">
        <v>92</v>
      </c>
      <c r="F70" s="40" t="s">
        <v>57</v>
      </c>
      <c r="G70" s="40" t="s">
        <v>59</v>
      </c>
      <c r="H70" s="43">
        <f>234.5-50</f>
        <v>184.5</v>
      </c>
    </row>
    <row r="71" spans="1:8" ht="18.75" hidden="1" customHeight="1">
      <c r="A71" s="37" t="s">
        <v>101</v>
      </c>
      <c r="B71" s="42" t="s">
        <v>45</v>
      </c>
      <c r="C71" s="39">
        <v>980</v>
      </c>
      <c r="D71" s="40" t="s">
        <v>84</v>
      </c>
      <c r="E71" s="40" t="s">
        <v>92</v>
      </c>
      <c r="F71" s="40" t="s">
        <v>57</v>
      </c>
      <c r="G71" s="40" t="s">
        <v>46</v>
      </c>
      <c r="H71" s="43">
        <f>710.2-48.5-50</f>
        <v>611.70000000000005</v>
      </c>
    </row>
    <row r="72" spans="1:8" ht="18.75" hidden="1" customHeight="1">
      <c r="A72" s="37" t="s">
        <v>102</v>
      </c>
      <c r="B72" s="42" t="s">
        <v>64</v>
      </c>
      <c r="C72" s="39">
        <v>980</v>
      </c>
      <c r="D72" s="40" t="s">
        <v>84</v>
      </c>
      <c r="E72" s="40" t="s">
        <v>92</v>
      </c>
      <c r="F72" s="40" t="s">
        <v>57</v>
      </c>
      <c r="G72" s="40" t="s">
        <v>65</v>
      </c>
      <c r="H72" s="43">
        <f>137-23.6+126.9</f>
        <v>240.3</v>
      </c>
    </row>
    <row r="73" spans="1:8" ht="18.75" hidden="1" customHeight="1">
      <c r="A73" s="37" t="s">
        <v>103</v>
      </c>
      <c r="B73" s="42" t="s">
        <v>67</v>
      </c>
      <c r="C73" s="39">
        <v>980</v>
      </c>
      <c r="D73" s="40" t="s">
        <v>84</v>
      </c>
      <c r="E73" s="40" t="s">
        <v>92</v>
      </c>
      <c r="F73" s="40" t="s">
        <v>57</v>
      </c>
      <c r="G73" s="40" t="s">
        <v>68</v>
      </c>
      <c r="H73" s="43">
        <f>68.9-15</f>
        <v>53.900000000000006</v>
      </c>
    </row>
    <row r="74" spans="1:8" ht="33.75" hidden="1" customHeight="1">
      <c r="A74" s="37"/>
      <c r="B74" s="38" t="s">
        <v>75</v>
      </c>
      <c r="C74" s="39">
        <v>980</v>
      </c>
      <c r="D74" s="40" t="s">
        <v>84</v>
      </c>
      <c r="E74" s="40" t="s">
        <v>92</v>
      </c>
      <c r="F74" s="40" t="s">
        <v>61</v>
      </c>
      <c r="G74" s="40"/>
      <c r="H74" s="41">
        <f>SUM(H75:H82)</f>
        <v>2775.3999999999996</v>
      </c>
    </row>
    <row r="75" spans="1:8" ht="18.75" hidden="1" customHeight="1">
      <c r="A75" s="37" t="s">
        <v>104</v>
      </c>
      <c r="B75" s="42" t="s">
        <v>76</v>
      </c>
      <c r="C75" s="39">
        <v>980</v>
      </c>
      <c r="D75" s="40" t="s">
        <v>84</v>
      </c>
      <c r="E75" s="40" t="s">
        <v>92</v>
      </c>
      <c r="F75" s="40" t="s">
        <v>61</v>
      </c>
      <c r="G75" s="40" t="s">
        <v>59</v>
      </c>
      <c r="H75" s="43">
        <v>25</v>
      </c>
    </row>
    <row r="76" spans="1:8" ht="18.75" hidden="1" customHeight="1">
      <c r="A76" s="37" t="s">
        <v>105</v>
      </c>
      <c r="B76" s="53" t="s">
        <v>106</v>
      </c>
      <c r="C76" s="39">
        <v>980</v>
      </c>
      <c r="D76" s="40" t="s">
        <v>84</v>
      </c>
      <c r="E76" s="40" t="s">
        <v>92</v>
      </c>
      <c r="F76" s="40" t="s">
        <v>61</v>
      </c>
      <c r="G76" s="40" t="s">
        <v>107</v>
      </c>
      <c r="H76" s="43">
        <f>45.5-2.6</f>
        <v>42.9</v>
      </c>
    </row>
    <row r="77" spans="1:8" ht="18.75" hidden="1" customHeight="1">
      <c r="A77" s="37" t="s">
        <v>108</v>
      </c>
      <c r="B77" s="42" t="s">
        <v>109</v>
      </c>
      <c r="C77" s="39">
        <v>980</v>
      </c>
      <c r="D77" s="40" t="s">
        <v>84</v>
      </c>
      <c r="E77" s="40" t="s">
        <v>92</v>
      </c>
      <c r="F77" s="40" t="s">
        <v>61</v>
      </c>
      <c r="G77" s="40" t="s">
        <v>110</v>
      </c>
      <c r="H77" s="43">
        <v>445.9</v>
      </c>
    </row>
    <row r="78" spans="1:8" ht="18.75" hidden="1" customHeight="1">
      <c r="A78" s="37" t="s">
        <v>111</v>
      </c>
      <c r="B78" s="42" t="s">
        <v>112</v>
      </c>
      <c r="C78" s="39">
        <v>980</v>
      </c>
      <c r="D78" s="40" t="s">
        <v>84</v>
      </c>
      <c r="E78" s="40" t="s">
        <v>92</v>
      </c>
      <c r="F78" s="40" t="s">
        <v>61</v>
      </c>
      <c r="G78" s="40" t="s">
        <v>113</v>
      </c>
      <c r="H78" s="43">
        <v>175.1</v>
      </c>
    </row>
    <row r="79" spans="1:8" s="10" customFormat="1" hidden="1">
      <c r="A79" s="37" t="s">
        <v>114</v>
      </c>
      <c r="B79" s="42" t="s">
        <v>115</v>
      </c>
      <c r="C79" s="39">
        <v>980</v>
      </c>
      <c r="D79" s="40" t="s">
        <v>84</v>
      </c>
      <c r="E79" s="40" t="s">
        <v>92</v>
      </c>
      <c r="F79" s="40" t="s">
        <v>61</v>
      </c>
      <c r="G79" s="40" t="s">
        <v>116</v>
      </c>
      <c r="H79" s="43">
        <f>567.8-20</f>
        <v>547.79999999999995</v>
      </c>
    </row>
    <row r="80" spans="1:8" s="10" customFormat="1" hidden="1">
      <c r="A80" s="37" t="s">
        <v>117</v>
      </c>
      <c r="B80" s="42" t="s">
        <v>45</v>
      </c>
      <c r="C80" s="39">
        <v>980</v>
      </c>
      <c r="D80" s="40" t="s">
        <v>84</v>
      </c>
      <c r="E80" s="40" t="s">
        <v>92</v>
      </c>
      <c r="F80" s="40" t="s">
        <v>61</v>
      </c>
      <c r="G80" s="40" t="s">
        <v>46</v>
      </c>
      <c r="H80" s="43">
        <f>437.6+149+405.5</f>
        <v>992.1</v>
      </c>
    </row>
    <row r="81" spans="1:8" s="10" customFormat="1" hidden="1">
      <c r="A81" s="37" t="s">
        <v>118</v>
      </c>
      <c r="B81" s="42" t="s">
        <v>64</v>
      </c>
      <c r="C81" s="39">
        <v>980</v>
      </c>
      <c r="D81" s="40" t="s">
        <v>84</v>
      </c>
      <c r="E81" s="40" t="s">
        <v>92</v>
      </c>
      <c r="F81" s="40" t="s">
        <v>61</v>
      </c>
      <c r="G81" s="40" t="s">
        <v>65</v>
      </c>
      <c r="H81" s="43">
        <f>105+23.6+1.4</f>
        <v>130</v>
      </c>
    </row>
    <row r="82" spans="1:8" s="10" customFormat="1" hidden="1">
      <c r="A82" s="37" t="s">
        <v>119</v>
      </c>
      <c r="B82" s="42" t="s">
        <v>67</v>
      </c>
      <c r="C82" s="39">
        <v>980</v>
      </c>
      <c r="D82" s="40" t="s">
        <v>84</v>
      </c>
      <c r="E82" s="40" t="s">
        <v>92</v>
      </c>
      <c r="F82" s="40" t="s">
        <v>61</v>
      </c>
      <c r="G82" s="40" t="s">
        <v>68</v>
      </c>
      <c r="H82" s="43">
        <f>143.4+68.5+204.7</f>
        <v>416.6</v>
      </c>
    </row>
    <row r="83" spans="1:8" s="10" customFormat="1" ht="21" customHeight="1">
      <c r="A83" s="37"/>
      <c r="B83" s="38" t="s">
        <v>120</v>
      </c>
      <c r="C83" s="39">
        <v>980</v>
      </c>
      <c r="D83" s="40" t="s">
        <v>84</v>
      </c>
      <c r="E83" s="40" t="s">
        <v>92</v>
      </c>
      <c r="F83" s="40" t="s">
        <v>121</v>
      </c>
      <c r="G83" s="40"/>
      <c r="H83" s="41">
        <f>H84</f>
        <v>22.9</v>
      </c>
    </row>
    <row r="84" spans="1:8" s="10" customFormat="1" ht="18" customHeight="1">
      <c r="A84" s="37"/>
      <c r="B84" s="38" t="s">
        <v>122</v>
      </c>
      <c r="C84" s="39">
        <v>980</v>
      </c>
      <c r="D84" s="40" t="s">
        <v>84</v>
      </c>
      <c r="E84" s="40" t="s">
        <v>92</v>
      </c>
      <c r="F84" s="40" t="s">
        <v>123</v>
      </c>
      <c r="G84" s="40"/>
      <c r="H84" s="41">
        <f>H85+H87</f>
        <v>22.9</v>
      </c>
    </row>
    <row r="85" spans="1:8" s="10" customFormat="1" hidden="1">
      <c r="A85" s="37"/>
      <c r="B85" s="38" t="s">
        <v>124</v>
      </c>
      <c r="C85" s="39">
        <v>980</v>
      </c>
      <c r="D85" s="40" t="s">
        <v>84</v>
      </c>
      <c r="E85" s="40" t="s">
        <v>92</v>
      </c>
      <c r="F85" s="40" t="s">
        <v>125</v>
      </c>
      <c r="G85" s="40"/>
      <c r="H85" s="41">
        <f>H86</f>
        <v>4.2</v>
      </c>
    </row>
    <row r="86" spans="1:8" s="10" customFormat="1" hidden="1">
      <c r="A86" s="37" t="s">
        <v>126</v>
      </c>
      <c r="B86" s="53" t="s">
        <v>78</v>
      </c>
      <c r="C86" s="39">
        <v>980</v>
      </c>
      <c r="D86" s="40" t="s">
        <v>84</v>
      </c>
      <c r="E86" s="40" t="s">
        <v>92</v>
      </c>
      <c r="F86" s="40" t="s">
        <v>125</v>
      </c>
      <c r="G86" s="40" t="s">
        <v>79</v>
      </c>
      <c r="H86" s="43">
        <v>4.2</v>
      </c>
    </row>
    <row r="87" spans="1:8" s="10" customFormat="1" hidden="1">
      <c r="A87" s="37"/>
      <c r="B87" s="38" t="s">
        <v>127</v>
      </c>
      <c r="C87" s="39">
        <v>980</v>
      </c>
      <c r="D87" s="40" t="s">
        <v>84</v>
      </c>
      <c r="E87" s="40" t="s">
        <v>92</v>
      </c>
      <c r="F87" s="40" t="s">
        <v>128</v>
      </c>
      <c r="G87" s="40"/>
      <c r="H87" s="41">
        <f>H88</f>
        <v>18.7</v>
      </c>
    </row>
    <row r="88" spans="1:8" s="10" customFormat="1" hidden="1">
      <c r="A88" s="37" t="s">
        <v>129</v>
      </c>
      <c r="B88" s="53" t="s">
        <v>78</v>
      </c>
      <c r="C88" s="39">
        <v>980</v>
      </c>
      <c r="D88" s="40" t="s">
        <v>84</v>
      </c>
      <c r="E88" s="40" t="s">
        <v>92</v>
      </c>
      <c r="F88" s="40" t="s">
        <v>128</v>
      </c>
      <c r="G88" s="40" t="s">
        <v>79</v>
      </c>
      <c r="H88" s="43">
        <v>18.7</v>
      </c>
    </row>
    <row r="89" spans="1:8" s="10" customFormat="1" ht="31.5">
      <c r="A89" s="84" t="s">
        <v>130</v>
      </c>
      <c r="B89" s="85" t="s">
        <v>131</v>
      </c>
      <c r="C89" s="86">
        <v>980</v>
      </c>
      <c r="D89" s="87" t="s">
        <v>84</v>
      </c>
      <c r="E89" s="87" t="s">
        <v>132</v>
      </c>
      <c r="F89" s="87"/>
      <c r="G89" s="87"/>
      <c r="H89" s="88">
        <f>H90</f>
        <v>20220</v>
      </c>
    </row>
    <row r="90" spans="1:8" ht="35.25" customHeight="1">
      <c r="A90" s="37"/>
      <c r="B90" s="38" t="s">
        <v>133</v>
      </c>
      <c r="C90" s="39">
        <v>980</v>
      </c>
      <c r="D90" s="40" t="s">
        <v>84</v>
      </c>
      <c r="E90" s="40" t="s">
        <v>132</v>
      </c>
      <c r="F90" s="40" t="s">
        <v>134</v>
      </c>
      <c r="G90" s="40"/>
      <c r="H90" s="41">
        <f>H91</f>
        <v>20220</v>
      </c>
    </row>
    <row r="91" spans="1:8" s="92" customFormat="1" ht="20.25" customHeight="1">
      <c r="A91" s="37"/>
      <c r="B91" s="38" t="s">
        <v>135</v>
      </c>
      <c r="C91" s="39">
        <v>980</v>
      </c>
      <c r="D91" s="40" t="s">
        <v>84</v>
      </c>
      <c r="E91" s="40" t="s">
        <v>132</v>
      </c>
      <c r="F91" s="40" t="s">
        <v>136</v>
      </c>
      <c r="G91" s="40"/>
      <c r="H91" s="41">
        <f>H92</f>
        <v>20220</v>
      </c>
    </row>
    <row r="92" spans="1:8" s="10" customFormat="1" ht="32.25" hidden="1" customHeight="1">
      <c r="A92" s="37"/>
      <c r="B92" s="38" t="s">
        <v>137</v>
      </c>
      <c r="C92" s="39">
        <v>980</v>
      </c>
      <c r="D92" s="40" t="s">
        <v>84</v>
      </c>
      <c r="E92" s="40" t="s">
        <v>132</v>
      </c>
      <c r="F92" s="40" t="s">
        <v>138</v>
      </c>
      <c r="G92" s="40"/>
      <c r="H92" s="41">
        <f>H93</f>
        <v>20220</v>
      </c>
    </row>
    <row r="93" spans="1:8" s="10" customFormat="1" ht="18.75" hidden="1" customHeight="1">
      <c r="A93" s="37" t="s">
        <v>139</v>
      </c>
      <c r="B93" s="42" t="s">
        <v>64</v>
      </c>
      <c r="C93" s="39">
        <v>980</v>
      </c>
      <c r="D93" s="40" t="s">
        <v>84</v>
      </c>
      <c r="E93" s="40" t="s">
        <v>132</v>
      </c>
      <c r="F93" s="40" t="s">
        <v>138</v>
      </c>
      <c r="G93" s="40" t="s">
        <v>65</v>
      </c>
      <c r="H93" s="43">
        <v>20220</v>
      </c>
    </row>
    <row r="94" spans="1:8" s="10" customFormat="1" ht="50.25" customHeight="1">
      <c r="A94" s="84" t="s">
        <v>140</v>
      </c>
      <c r="B94" s="85" t="s">
        <v>141</v>
      </c>
      <c r="C94" s="86">
        <v>980</v>
      </c>
      <c r="D94" s="87" t="s">
        <v>84</v>
      </c>
      <c r="E94" s="87" t="s">
        <v>142</v>
      </c>
      <c r="F94" s="87"/>
      <c r="G94" s="87"/>
      <c r="H94" s="88">
        <f>H95</f>
        <v>99.3</v>
      </c>
    </row>
    <row r="95" spans="1:8" ht="35.25" customHeight="1">
      <c r="A95" s="37"/>
      <c r="B95" s="38" t="s">
        <v>52</v>
      </c>
      <c r="C95" s="39">
        <v>980</v>
      </c>
      <c r="D95" s="40" t="s">
        <v>84</v>
      </c>
      <c r="E95" s="40" t="s">
        <v>142</v>
      </c>
      <c r="F95" s="40" t="s">
        <v>53</v>
      </c>
      <c r="G95" s="40"/>
      <c r="H95" s="41">
        <f>H96</f>
        <v>99.3</v>
      </c>
    </row>
    <row r="96" spans="1:8" s="92" customFormat="1" ht="31.5">
      <c r="A96" s="37"/>
      <c r="B96" s="38" t="s">
        <v>54</v>
      </c>
      <c r="C96" s="39">
        <v>980</v>
      </c>
      <c r="D96" s="40" t="s">
        <v>84</v>
      </c>
      <c r="E96" s="40" t="s">
        <v>142</v>
      </c>
      <c r="F96" s="40" t="s">
        <v>55</v>
      </c>
      <c r="G96" s="40"/>
      <c r="H96" s="41">
        <f>H97</f>
        <v>99.3</v>
      </c>
    </row>
    <row r="97" spans="1:8" s="10" customFormat="1" ht="32.25" hidden="1" customHeight="1">
      <c r="A97" s="37"/>
      <c r="B97" s="38" t="s">
        <v>75</v>
      </c>
      <c r="C97" s="39">
        <v>980</v>
      </c>
      <c r="D97" s="40" t="s">
        <v>84</v>
      </c>
      <c r="E97" s="40" t="s">
        <v>142</v>
      </c>
      <c r="F97" s="40" t="s">
        <v>61</v>
      </c>
      <c r="G97" s="40"/>
      <c r="H97" s="41">
        <f>H98</f>
        <v>99.3</v>
      </c>
    </row>
    <row r="98" spans="1:8" s="10" customFormat="1" ht="18.75" hidden="1" customHeight="1">
      <c r="A98" s="37" t="s">
        <v>143</v>
      </c>
      <c r="B98" s="42" t="s">
        <v>45</v>
      </c>
      <c r="C98" s="39">
        <v>980</v>
      </c>
      <c r="D98" s="40" t="s">
        <v>84</v>
      </c>
      <c r="E98" s="40" t="s">
        <v>142</v>
      </c>
      <c r="F98" s="40" t="s">
        <v>61</v>
      </c>
      <c r="G98" s="40" t="s">
        <v>46</v>
      </c>
      <c r="H98" s="43">
        <v>99.3</v>
      </c>
    </row>
    <row r="99" spans="1:8" s="10" customFormat="1" ht="37.5" customHeight="1">
      <c r="A99" s="84" t="s">
        <v>144</v>
      </c>
      <c r="B99" s="85" t="s">
        <v>145</v>
      </c>
      <c r="C99" s="86">
        <v>980</v>
      </c>
      <c r="D99" s="87" t="s">
        <v>84</v>
      </c>
      <c r="E99" s="87" t="s">
        <v>146</v>
      </c>
      <c r="F99" s="87"/>
      <c r="G99" s="87"/>
      <c r="H99" s="88">
        <f>H100</f>
        <v>5.3</v>
      </c>
    </row>
    <row r="100" spans="1:8" s="10" customFormat="1" ht="31.5">
      <c r="A100" s="37"/>
      <c r="B100" s="38" t="s">
        <v>52</v>
      </c>
      <c r="C100" s="39">
        <v>980</v>
      </c>
      <c r="D100" s="40" t="s">
        <v>84</v>
      </c>
      <c r="E100" s="40" t="s">
        <v>146</v>
      </c>
      <c r="F100" s="40" t="s">
        <v>53</v>
      </c>
      <c r="G100" s="40"/>
      <c r="H100" s="41">
        <f t="shared" ref="H100" si="1">H101</f>
        <v>5.3</v>
      </c>
    </row>
    <row r="101" spans="1:8" s="93" customFormat="1" ht="31.5" customHeight="1">
      <c r="A101" s="37"/>
      <c r="B101" s="38" t="s">
        <v>54</v>
      </c>
      <c r="C101" s="39">
        <v>980</v>
      </c>
      <c r="D101" s="40" t="s">
        <v>84</v>
      </c>
      <c r="E101" s="40" t="s">
        <v>146</v>
      </c>
      <c r="F101" s="40" t="s">
        <v>55</v>
      </c>
      <c r="G101" s="40"/>
      <c r="H101" s="41">
        <f>H102</f>
        <v>5.3</v>
      </c>
    </row>
    <row r="102" spans="1:8" s="10" customFormat="1" ht="31.5" hidden="1" customHeight="1">
      <c r="A102" s="37"/>
      <c r="B102" s="38" t="s">
        <v>75</v>
      </c>
      <c r="C102" s="39">
        <v>980</v>
      </c>
      <c r="D102" s="40" t="s">
        <v>84</v>
      </c>
      <c r="E102" s="40" t="s">
        <v>146</v>
      </c>
      <c r="F102" s="40" t="s">
        <v>61</v>
      </c>
      <c r="G102" s="40"/>
      <c r="H102" s="41">
        <f>H103</f>
        <v>5.3</v>
      </c>
    </row>
    <row r="103" spans="1:8" s="10" customFormat="1" ht="18" hidden="1" customHeight="1">
      <c r="A103" s="37" t="s">
        <v>147</v>
      </c>
      <c r="B103" s="42" t="s">
        <v>76</v>
      </c>
      <c r="C103" s="39">
        <v>980</v>
      </c>
      <c r="D103" s="40" t="s">
        <v>84</v>
      </c>
      <c r="E103" s="40" t="s">
        <v>146</v>
      </c>
      <c r="F103" s="40" t="s">
        <v>61</v>
      </c>
      <c r="G103" s="40" t="s">
        <v>59</v>
      </c>
      <c r="H103" s="43">
        <v>5.3</v>
      </c>
    </row>
    <row r="104" spans="1:8" s="10" customFormat="1" ht="18.75" customHeight="1">
      <c r="A104" s="79" t="s">
        <v>36</v>
      </c>
      <c r="B104" s="80" t="s">
        <v>148</v>
      </c>
      <c r="C104" s="81">
        <v>980</v>
      </c>
      <c r="D104" s="82" t="s">
        <v>149</v>
      </c>
      <c r="E104" s="82"/>
      <c r="F104" s="82"/>
      <c r="G104" s="82"/>
      <c r="H104" s="83">
        <f>H105</f>
        <v>1673</v>
      </c>
    </row>
    <row r="105" spans="1:8" s="93" customFormat="1" ht="18.75" customHeight="1">
      <c r="A105" s="32" t="s">
        <v>39</v>
      </c>
      <c r="B105" s="33" t="s">
        <v>150</v>
      </c>
      <c r="C105" s="34">
        <v>980</v>
      </c>
      <c r="D105" s="35" t="s">
        <v>149</v>
      </c>
      <c r="E105" s="35" t="s">
        <v>151</v>
      </c>
      <c r="F105" s="35"/>
      <c r="G105" s="35"/>
      <c r="H105" s="36">
        <f>H106</f>
        <v>1673</v>
      </c>
    </row>
    <row r="106" spans="1:8" s="10" customFormat="1">
      <c r="A106" s="37"/>
      <c r="B106" s="38" t="s">
        <v>120</v>
      </c>
      <c r="C106" s="39">
        <v>980</v>
      </c>
      <c r="D106" s="40" t="s">
        <v>149</v>
      </c>
      <c r="E106" s="40" t="s">
        <v>151</v>
      </c>
      <c r="F106" s="40" t="s">
        <v>121</v>
      </c>
      <c r="G106" s="40"/>
      <c r="H106" s="41">
        <f>H107</f>
        <v>1673</v>
      </c>
    </row>
    <row r="107" spans="1:8" s="10" customFormat="1">
      <c r="A107" s="37"/>
      <c r="B107" s="38" t="s">
        <v>152</v>
      </c>
      <c r="C107" s="39">
        <v>980</v>
      </c>
      <c r="D107" s="40" t="s">
        <v>149</v>
      </c>
      <c r="E107" s="40" t="s">
        <v>151</v>
      </c>
      <c r="F107" s="40" t="s">
        <v>153</v>
      </c>
      <c r="G107" s="40"/>
      <c r="H107" s="41">
        <f>H108+403</f>
        <v>1673</v>
      </c>
    </row>
    <row r="108" spans="1:8" s="10" customFormat="1" hidden="1">
      <c r="A108" s="37" t="s">
        <v>44</v>
      </c>
      <c r="B108" s="53" t="s">
        <v>78</v>
      </c>
      <c r="C108" s="39">
        <v>980</v>
      </c>
      <c r="D108" s="40" t="s">
        <v>149</v>
      </c>
      <c r="E108" s="40" t="s">
        <v>151</v>
      </c>
      <c r="F108" s="40" t="s">
        <v>153</v>
      </c>
      <c r="G108" s="40" t="s">
        <v>79</v>
      </c>
      <c r="H108" s="43">
        <v>1270</v>
      </c>
    </row>
    <row r="109" spans="1:8" s="10" customFormat="1">
      <c r="A109" s="79" t="s">
        <v>154</v>
      </c>
      <c r="B109" s="80" t="s">
        <v>155</v>
      </c>
      <c r="C109" s="81">
        <v>980</v>
      </c>
      <c r="D109" s="82" t="s">
        <v>156</v>
      </c>
      <c r="E109" s="82"/>
      <c r="F109" s="82"/>
      <c r="G109" s="82"/>
      <c r="H109" s="83">
        <f>H110+H114+H118</f>
        <v>815</v>
      </c>
    </row>
    <row r="110" spans="1:8" s="10" customFormat="1" ht="31.5">
      <c r="A110" s="32" t="s">
        <v>157</v>
      </c>
      <c r="B110" s="33" t="s">
        <v>158</v>
      </c>
      <c r="C110" s="34">
        <v>980</v>
      </c>
      <c r="D110" s="35" t="s">
        <v>156</v>
      </c>
      <c r="E110" s="35" t="s">
        <v>159</v>
      </c>
      <c r="F110" s="35"/>
      <c r="G110" s="35"/>
      <c r="H110" s="36">
        <f>H111</f>
        <v>48</v>
      </c>
    </row>
    <row r="111" spans="1:8" s="10" customFormat="1" ht="31.5">
      <c r="A111" s="37"/>
      <c r="B111" s="38" t="s">
        <v>52</v>
      </c>
      <c r="C111" s="39">
        <v>980</v>
      </c>
      <c r="D111" s="40" t="s">
        <v>156</v>
      </c>
      <c r="E111" s="40" t="s">
        <v>159</v>
      </c>
      <c r="F111" s="40" t="s">
        <v>53</v>
      </c>
      <c r="G111" s="40"/>
      <c r="H111" s="41">
        <f>H112</f>
        <v>48</v>
      </c>
    </row>
    <row r="112" spans="1:8" s="10" customFormat="1" ht="30" customHeight="1">
      <c r="A112" s="37"/>
      <c r="B112" s="38" t="s">
        <v>54</v>
      </c>
      <c r="C112" s="39">
        <v>980</v>
      </c>
      <c r="D112" s="40" t="s">
        <v>156</v>
      </c>
      <c r="E112" s="40" t="s">
        <v>159</v>
      </c>
      <c r="F112" s="40" t="s">
        <v>55</v>
      </c>
      <c r="G112" s="40"/>
      <c r="H112" s="41">
        <f>H113</f>
        <v>48</v>
      </c>
    </row>
    <row r="113" spans="1:8" s="10" customFormat="1" hidden="1">
      <c r="A113" s="37" t="s">
        <v>160</v>
      </c>
      <c r="B113" s="42" t="s">
        <v>45</v>
      </c>
      <c r="C113" s="39">
        <v>980</v>
      </c>
      <c r="D113" s="40" t="s">
        <v>156</v>
      </c>
      <c r="E113" s="40" t="s">
        <v>159</v>
      </c>
      <c r="F113" s="40" t="s">
        <v>61</v>
      </c>
      <c r="G113" s="40" t="s">
        <v>46</v>
      </c>
      <c r="H113" s="43">
        <v>48</v>
      </c>
    </row>
    <row r="114" spans="1:8" s="10" customFormat="1" ht="65.25" customHeight="1">
      <c r="A114" s="32" t="s">
        <v>161</v>
      </c>
      <c r="B114" s="33" t="s">
        <v>162</v>
      </c>
      <c r="C114" s="34">
        <v>980</v>
      </c>
      <c r="D114" s="35" t="s">
        <v>156</v>
      </c>
      <c r="E114" s="35" t="s">
        <v>163</v>
      </c>
      <c r="F114" s="35"/>
      <c r="G114" s="35"/>
      <c r="H114" s="36">
        <f>H115</f>
        <v>695</v>
      </c>
    </row>
    <row r="115" spans="1:8" s="10" customFormat="1" ht="33.75" customHeight="1">
      <c r="A115" s="37"/>
      <c r="B115" s="38" t="s">
        <v>164</v>
      </c>
      <c r="C115" s="39">
        <v>980</v>
      </c>
      <c r="D115" s="40" t="s">
        <v>156</v>
      </c>
      <c r="E115" s="40" t="s">
        <v>163</v>
      </c>
      <c r="F115" s="40" t="s">
        <v>165</v>
      </c>
      <c r="G115" s="40"/>
      <c r="H115" s="41">
        <f>H116</f>
        <v>695</v>
      </c>
    </row>
    <row r="116" spans="1:8" s="93" customFormat="1" ht="31.5" customHeight="1">
      <c r="A116" s="37"/>
      <c r="B116" s="38" t="s">
        <v>166</v>
      </c>
      <c r="C116" s="39">
        <v>980</v>
      </c>
      <c r="D116" s="40" t="s">
        <v>156</v>
      </c>
      <c r="E116" s="40" t="s">
        <v>163</v>
      </c>
      <c r="F116" s="40" t="s">
        <v>167</v>
      </c>
      <c r="G116" s="40"/>
      <c r="H116" s="41">
        <f>H117</f>
        <v>695</v>
      </c>
    </row>
    <row r="117" spans="1:8" s="10" customFormat="1" ht="30.75" hidden="1" customHeight="1">
      <c r="A117" s="37" t="s">
        <v>168</v>
      </c>
      <c r="B117" s="38" t="s">
        <v>169</v>
      </c>
      <c r="C117" s="39">
        <v>980</v>
      </c>
      <c r="D117" s="40" t="s">
        <v>156</v>
      </c>
      <c r="E117" s="40" t="s">
        <v>163</v>
      </c>
      <c r="F117" s="40" t="s">
        <v>167</v>
      </c>
      <c r="G117" s="40" t="s">
        <v>57</v>
      </c>
      <c r="H117" s="43">
        <v>695</v>
      </c>
    </row>
    <row r="118" spans="1:8" s="10" customFormat="1" ht="30.75" customHeight="1">
      <c r="A118" s="32" t="s">
        <v>170</v>
      </c>
      <c r="B118" s="33" t="s">
        <v>171</v>
      </c>
      <c r="C118" s="34">
        <v>980</v>
      </c>
      <c r="D118" s="35" t="s">
        <v>156</v>
      </c>
      <c r="E118" s="35" t="s">
        <v>172</v>
      </c>
      <c r="F118" s="35"/>
      <c r="G118" s="35"/>
      <c r="H118" s="36">
        <f>H119</f>
        <v>72</v>
      </c>
    </row>
    <row r="119" spans="1:8" s="10" customFormat="1" ht="22.5" customHeight="1">
      <c r="A119" s="37"/>
      <c r="B119" s="38" t="s">
        <v>120</v>
      </c>
      <c r="C119" s="39">
        <v>980</v>
      </c>
      <c r="D119" s="40" t="s">
        <v>156</v>
      </c>
      <c r="E119" s="40" t="s">
        <v>172</v>
      </c>
      <c r="F119" s="40" t="s">
        <v>121</v>
      </c>
      <c r="G119" s="40"/>
      <c r="H119" s="41">
        <f>H120</f>
        <v>72</v>
      </c>
    </row>
    <row r="120" spans="1:8" s="10" customFormat="1" ht="24.75" customHeight="1">
      <c r="A120" s="37"/>
      <c r="B120" s="38" t="s">
        <v>122</v>
      </c>
      <c r="C120" s="39">
        <v>980</v>
      </c>
      <c r="D120" s="40" t="s">
        <v>156</v>
      </c>
      <c r="E120" s="40" t="s">
        <v>172</v>
      </c>
      <c r="F120" s="40" t="s">
        <v>123</v>
      </c>
      <c r="G120" s="40"/>
      <c r="H120" s="41">
        <f>H121</f>
        <v>72</v>
      </c>
    </row>
    <row r="121" spans="1:8" s="10" customFormat="1" ht="18.75" hidden="1" customHeight="1">
      <c r="A121" s="37"/>
      <c r="B121" s="38" t="s">
        <v>127</v>
      </c>
      <c r="C121" s="39">
        <v>980</v>
      </c>
      <c r="D121" s="40" t="s">
        <v>156</v>
      </c>
      <c r="E121" s="40" t="s">
        <v>172</v>
      </c>
      <c r="F121" s="40" t="s">
        <v>128</v>
      </c>
      <c r="G121" s="40"/>
      <c r="H121" s="41">
        <f>H122</f>
        <v>72</v>
      </c>
    </row>
    <row r="122" spans="1:8" s="10" customFormat="1" ht="18.75" hidden="1" customHeight="1">
      <c r="A122" s="37" t="s">
        <v>173</v>
      </c>
      <c r="B122" s="53" t="s">
        <v>78</v>
      </c>
      <c r="C122" s="39">
        <v>980</v>
      </c>
      <c r="D122" s="40" t="s">
        <v>156</v>
      </c>
      <c r="E122" s="40" t="s">
        <v>172</v>
      </c>
      <c r="F122" s="40" t="s">
        <v>128</v>
      </c>
      <c r="G122" s="40" t="s">
        <v>79</v>
      </c>
      <c r="H122" s="43">
        <v>72</v>
      </c>
    </row>
    <row r="123" spans="1:8" s="94" customFormat="1" ht="21" customHeight="1">
      <c r="A123" s="74" t="s">
        <v>174</v>
      </c>
      <c r="B123" s="75" t="s">
        <v>175</v>
      </c>
      <c r="C123" s="76">
        <v>980</v>
      </c>
      <c r="D123" s="77" t="s">
        <v>176</v>
      </c>
      <c r="E123" s="77"/>
      <c r="F123" s="77"/>
      <c r="G123" s="77"/>
      <c r="H123" s="78">
        <f>H124</f>
        <v>58</v>
      </c>
    </row>
    <row r="124" spans="1:8" s="94" customFormat="1" ht="35.25" customHeight="1">
      <c r="A124" s="79" t="s">
        <v>177</v>
      </c>
      <c r="B124" s="80" t="s">
        <v>178</v>
      </c>
      <c r="C124" s="81">
        <v>980</v>
      </c>
      <c r="D124" s="82" t="s">
        <v>179</v>
      </c>
      <c r="E124" s="82"/>
      <c r="F124" s="82"/>
      <c r="G124" s="82"/>
      <c r="H124" s="83">
        <f>H125</f>
        <v>58</v>
      </c>
    </row>
    <row r="125" spans="1:8" s="92" customFormat="1" ht="65.25" customHeight="1">
      <c r="A125" s="32" t="s">
        <v>180</v>
      </c>
      <c r="B125" s="95" t="s">
        <v>181</v>
      </c>
      <c r="C125" s="34">
        <v>980</v>
      </c>
      <c r="D125" s="35" t="s">
        <v>179</v>
      </c>
      <c r="E125" s="35" t="s">
        <v>182</v>
      </c>
      <c r="F125" s="35"/>
      <c r="G125" s="35"/>
      <c r="H125" s="36">
        <f>H126</f>
        <v>58</v>
      </c>
    </row>
    <row r="126" spans="1:8" ht="34.5" customHeight="1">
      <c r="A126" s="37"/>
      <c r="B126" s="38" t="s">
        <v>52</v>
      </c>
      <c r="C126" s="39">
        <v>980</v>
      </c>
      <c r="D126" s="40" t="s">
        <v>179</v>
      </c>
      <c r="E126" s="40" t="s">
        <v>182</v>
      </c>
      <c r="F126" s="40" t="s">
        <v>53</v>
      </c>
      <c r="G126" s="40"/>
      <c r="H126" s="41">
        <f>H127</f>
        <v>58</v>
      </c>
    </row>
    <row r="127" spans="1:8" ht="30" customHeight="1">
      <c r="A127" s="37"/>
      <c r="B127" s="38" t="s">
        <v>54</v>
      </c>
      <c r="C127" s="39">
        <v>980</v>
      </c>
      <c r="D127" s="40" t="s">
        <v>179</v>
      </c>
      <c r="E127" s="40" t="s">
        <v>182</v>
      </c>
      <c r="F127" s="40" t="s">
        <v>55</v>
      </c>
      <c r="G127" s="40"/>
      <c r="H127" s="41">
        <f>H128-317</f>
        <v>58</v>
      </c>
    </row>
    <row r="128" spans="1:8" ht="33.75" hidden="1" customHeight="1">
      <c r="A128" s="37"/>
      <c r="B128" s="38" t="s">
        <v>75</v>
      </c>
      <c r="C128" s="39">
        <v>980</v>
      </c>
      <c r="D128" s="40" t="s">
        <v>179</v>
      </c>
      <c r="E128" s="40" t="s">
        <v>182</v>
      </c>
      <c r="F128" s="40" t="s">
        <v>61</v>
      </c>
      <c r="G128" s="40"/>
      <c r="H128" s="41">
        <f>H129+H130+H131</f>
        <v>375</v>
      </c>
    </row>
    <row r="129" spans="1:8" ht="16.5" hidden="1" customHeight="1">
      <c r="A129" s="37" t="s">
        <v>183</v>
      </c>
      <c r="B129" s="42" t="s">
        <v>45</v>
      </c>
      <c r="C129" s="39">
        <v>980</v>
      </c>
      <c r="D129" s="40" t="s">
        <v>179</v>
      </c>
      <c r="E129" s="40" t="s">
        <v>182</v>
      </c>
      <c r="F129" s="40" t="s">
        <v>61</v>
      </c>
      <c r="G129" s="40" t="s">
        <v>46</v>
      </c>
      <c r="H129" s="43">
        <v>149</v>
      </c>
    </row>
    <row r="130" spans="1:8" s="92" customFormat="1" ht="18.75" hidden="1" customHeight="1">
      <c r="A130" s="37" t="s">
        <v>184</v>
      </c>
      <c r="B130" s="42" t="s">
        <v>64</v>
      </c>
      <c r="C130" s="39">
        <v>980</v>
      </c>
      <c r="D130" s="40" t="s">
        <v>179</v>
      </c>
      <c r="E130" s="40" t="s">
        <v>182</v>
      </c>
      <c r="F130" s="40" t="s">
        <v>61</v>
      </c>
      <c r="G130" s="40" t="s">
        <v>65</v>
      </c>
      <c r="H130" s="43">
        <v>191</v>
      </c>
    </row>
    <row r="131" spans="1:8" ht="18" hidden="1" customHeight="1">
      <c r="A131" s="37" t="s">
        <v>185</v>
      </c>
      <c r="B131" s="42" t="s">
        <v>67</v>
      </c>
      <c r="C131" s="39">
        <v>980</v>
      </c>
      <c r="D131" s="40" t="s">
        <v>179</v>
      </c>
      <c r="E131" s="40" t="s">
        <v>182</v>
      </c>
      <c r="F131" s="40" t="s">
        <v>61</v>
      </c>
      <c r="G131" s="40" t="s">
        <v>68</v>
      </c>
      <c r="H131" s="43">
        <v>35</v>
      </c>
    </row>
    <row r="132" spans="1:8" ht="19.5" customHeight="1">
      <c r="A132" s="74" t="s">
        <v>186</v>
      </c>
      <c r="B132" s="75" t="s">
        <v>187</v>
      </c>
      <c r="C132" s="76">
        <v>980</v>
      </c>
      <c r="D132" s="77" t="s">
        <v>188</v>
      </c>
      <c r="E132" s="77"/>
      <c r="F132" s="77"/>
      <c r="G132" s="77"/>
      <c r="H132" s="78">
        <f>H133</f>
        <v>58978.700000000004</v>
      </c>
    </row>
    <row r="133" spans="1:8" ht="19.5" customHeight="1">
      <c r="A133" s="79" t="s">
        <v>189</v>
      </c>
      <c r="B133" s="96" t="s">
        <v>190</v>
      </c>
      <c r="C133" s="97">
        <v>980</v>
      </c>
      <c r="D133" s="98" t="s">
        <v>191</v>
      </c>
      <c r="E133" s="98"/>
      <c r="F133" s="98"/>
      <c r="G133" s="98"/>
      <c r="H133" s="99">
        <f>H139+H134</f>
        <v>58978.700000000004</v>
      </c>
    </row>
    <row r="134" spans="1:8" ht="31.5" customHeight="1">
      <c r="A134" s="32" t="s">
        <v>192</v>
      </c>
      <c r="B134" s="100" t="s">
        <v>193</v>
      </c>
      <c r="C134" s="101">
        <v>980</v>
      </c>
      <c r="D134" s="35" t="s">
        <v>191</v>
      </c>
      <c r="E134" s="35" t="s">
        <v>194</v>
      </c>
      <c r="F134" s="35"/>
      <c r="G134" s="35"/>
      <c r="H134" s="102">
        <f t="shared" ref="H134:H135" si="2">H135</f>
        <v>8.8999999999999773</v>
      </c>
    </row>
    <row r="135" spans="1:8" ht="34.5" customHeight="1">
      <c r="A135" s="37"/>
      <c r="B135" s="38" t="s">
        <v>52</v>
      </c>
      <c r="C135" s="39">
        <v>980</v>
      </c>
      <c r="D135" s="40" t="s">
        <v>191</v>
      </c>
      <c r="E135" s="40" t="s">
        <v>194</v>
      </c>
      <c r="F135" s="40" t="s">
        <v>53</v>
      </c>
      <c r="G135" s="40"/>
      <c r="H135" s="41">
        <f t="shared" si="2"/>
        <v>8.8999999999999773</v>
      </c>
    </row>
    <row r="136" spans="1:8" ht="31.5" customHeight="1">
      <c r="A136" s="37"/>
      <c r="B136" s="38" t="s">
        <v>54</v>
      </c>
      <c r="C136" s="39">
        <v>980</v>
      </c>
      <c r="D136" s="40" t="s">
        <v>191</v>
      </c>
      <c r="E136" s="40" t="s">
        <v>194</v>
      </c>
      <c r="F136" s="40" t="s">
        <v>55</v>
      </c>
      <c r="G136" s="40"/>
      <c r="H136" s="41">
        <f>H137</f>
        <v>8.8999999999999773</v>
      </c>
    </row>
    <row r="137" spans="1:8" ht="0.75" hidden="1" customHeight="1">
      <c r="A137" s="37"/>
      <c r="B137" s="38" t="s">
        <v>75</v>
      </c>
      <c r="C137" s="39">
        <v>980</v>
      </c>
      <c r="D137" s="40" t="s">
        <v>191</v>
      </c>
      <c r="E137" s="40" t="s">
        <v>194</v>
      </c>
      <c r="F137" s="40" t="s">
        <v>61</v>
      </c>
      <c r="G137" s="40"/>
      <c r="H137" s="41">
        <f>H138</f>
        <v>8.8999999999999773</v>
      </c>
    </row>
    <row r="138" spans="1:8" hidden="1">
      <c r="A138" s="37" t="s">
        <v>195</v>
      </c>
      <c r="B138" s="42" t="s">
        <v>45</v>
      </c>
      <c r="C138" s="39">
        <v>980</v>
      </c>
      <c r="D138" s="40" t="s">
        <v>191</v>
      </c>
      <c r="E138" s="40" t="s">
        <v>194</v>
      </c>
      <c r="F138" s="40" t="s">
        <v>61</v>
      </c>
      <c r="G138" s="40" t="s">
        <v>46</v>
      </c>
      <c r="H138" s="43">
        <f>320-311.1</f>
        <v>8.8999999999999773</v>
      </c>
    </row>
    <row r="139" spans="1:8" s="92" customFormat="1" ht="51" customHeight="1">
      <c r="A139" s="32" t="s">
        <v>196</v>
      </c>
      <c r="B139" s="33" t="s">
        <v>197</v>
      </c>
      <c r="C139" s="34">
        <v>980</v>
      </c>
      <c r="D139" s="35" t="s">
        <v>191</v>
      </c>
      <c r="E139" s="35" t="s">
        <v>198</v>
      </c>
      <c r="F139" s="35"/>
      <c r="G139" s="35"/>
      <c r="H139" s="103">
        <f>SUM(H140:H140)</f>
        <v>58969.8</v>
      </c>
    </row>
    <row r="140" spans="1:8" s="10" customFormat="1" ht="32.25" customHeight="1">
      <c r="A140" s="37"/>
      <c r="B140" s="38" t="s">
        <v>52</v>
      </c>
      <c r="C140" s="39">
        <v>980</v>
      </c>
      <c r="D140" s="40" t="s">
        <v>191</v>
      </c>
      <c r="E140" s="40" t="s">
        <v>198</v>
      </c>
      <c r="F140" s="40" t="s">
        <v>53</v>
      </c>
      <c r="G140" s="40"/>
      <c r="H140" s="104">
        <f>H141</f>
        <v>58969.8</v>
      </c>
    </row>
    <row r="141" spans="1:8" s="10" customFormat="1" ht="30.75" customHeight="1">
      <c r="A141" s="37"/>
      <c r="B141" s="38" t="s">
        <v>54</v>
      </c>
      <c r="C141" s="39">
        <v>980</v>
      </c>
      <c r="D141" s="40" t="s">
        <v>191</v>
      </c>
      <c r="E141" s="40" t="s">
        <v>198</v>
      </c>
      <c r="F141" s="40" t="s">
        <v>55</v>
      </c>
      <c r="G141" s="40"/>
      <c r="H141" s="104">
        <f>H142-6079</f>
        <v>58969.8</v>
      </c>
    </row>
    <row r="142" spans="1:8" s="10" customFormat="1" ht="0.75" hidden="1" customHeight="1">
      <c r="A142" s="37"/>
      <c r="B142" s="38" t="s">
        <v>75</v>
      </c>
      <c r="C142" s="39">
        <v>980</v>
      </c>
      <c r="D142" s="40" t="s">
        <v>191</v>
      </c>
      <c r="E142" s="40" t="s">
        <v>198</v>
      </c>
      <c r="F142" s="40" t="s">
        <v>61</v>
      </c>
      <c r="G142" s="40"/>
      <c r="H142" s="104">
        <f>H144+H145+H143</f>
        <v>65048.800000000003</v>
      </c>
    </row>
    <row r="143" spans="1:8" s="10" customFormat="1" ht="17.25" hidden="1" customHeight="1">
      <c r="A143" s="37" t="s">
        <v>199</v>
      </c>
      <c r="B143" s="42" t="s">
        <v>115</v>
      </c>
      <c r="C143" s="39">
        <v>980</v>
      </c>
      <c r="D143" s="40" t="s">
        <v>191</v>
      </c>
      <c r="E143" s="40" t="s">
        <v>198</v>
      </c>
      <c r="F143" s="40" t="s">
        <v>61</v>
      </c>
      <c r="G143" s="40" t="s">
        <v>116</v>
      </c>
      <c r="H143" s="43">
        <v>178</v>
      </c>
    </row>
    <row r="144" spans="1:8" s="10" customFormat="1" ht="17.25" hidden="1" customHeight="1">
      <c r="A144" s="37" t="s">
        <v>199</v>
      </c>
      <c r="B144" s="42" t="s">
        <v>45</v>
      </c>
      <c r="C144" s="39">
        <v>980</v>
      </c>
      <c r="D144" s="40" t="s">
        <v>191</v>
      </c>
      <c r="E144" s="40" t="s">
        <v>198</v>
      </c>
      <c r="F144" s="40" t="s">
        <v>61</v>
      </c>
      <c r="G144" s="40" t="s">
        <v>46</v>
      </c>
      <c r="H144" s="43">
        <f>61839-586-2715.2</f>
        <v>58537.8</v>
      </c>
    </row>
    <row r="145" spans="1:8" s="94" customFormat="1" ht="17.25" hidden="1" customHeight="1">
      <c r="A145" s="37" t="s">
        <v>200</v>
      </c>
      <c r="B145" s="42" t="s">
        <v>64</v>
      </c>
      <c r="C145" s="39">
        <v>980</v>
      </c>
      <c r="D145" s="40" t="s">
        <v>191</v>
      </c>
      <c r="E145" s="40" t="s">
        <v>198</v>
      </c>
      <c r="F145" s="40" t="s">
        <v>61</v>
      </c>
      <c r="G145" s="40" t="s">
        <v>65</v>
      </c>
      <c r="H145" s="43">
        <v>6333</v>
      </c>
    </row>
    <row r="146" spans="1:8" s="93" customFormat="1" ht="18" customHeight="1">
      <c r="A146" s="74" t="s">
        <v>201</v>
      </c>
      <c r="B146" s="75" t="s">
        <v>202</v>
      </c>
      <c r="C146" s="76">
        <v>980</v>
      </c>
      <c r="D146" s="77" t="s">
        <v>203</v>
      </c>
      <c r="E146" s="77"/>
      <c r="F146" s="77"/>
      <c r="G146" s="77"/>
      <c r="H146" s="78">
        <f t="shared" ref="H146:H151" si="3">H147</f>
        <v>162.6</v>
      </c>
    </row>
    <row r="147" spans="1:8" s="10" customFormat="1" ht="18" customHeight="1">
      <c r="A147" s="79" t="s">
        <v>204</v>
      </c>
      <c r="B147" s="80" t="s">
        <v>205</v>
      </c>
      <c r="C147" s="81">
        <v>980</v>
      </c>
      <c r="D147" s="82" t="s">
        <v>206</v>
      </c>
      <c r="E147" s="82"/>
      <c r="F147" s="82"/>
      <c r="G147" s="82"/>
      <c r="H147" s="83">
        <f t="shared" si="3"/>
        <v>162.6</v>
      </c>
    </row>
    <row r="148" spans="1:8" s="10" customFormat="1" ht="50.25" customHeight="1">
      <c r="A148" s="32" t="s">
        <v>207</v>
      </c>
      <c r="B148" s="100" t="s">
        <v>208</v>
      </c>
      <c r="C148" s="34">
        <v>980</v>
      </c>
      <c r="D148" s="35" t="s">
        <v>206</v>
      </c>
      <c r="E148" s="35" t="s">
        <v>209</v>
      </c>
      <c r="F148" s="35"/>
      <c r="G148" s="35"/>
      <c r="H148" s="36">
        <f t="shared" si="3"/>
        <v>162.6</v>
      </c>
    </row>
    <row r="149" spans="1:8" s="10" customFormat="1" ht="32.25" customHeight="1">
      <c r="A149" s="37"/>
      <c r="B149" s="38" t="s">
        <v>52</v>
      </c>
      <c r="C149" s="39">
        <v>980</v>
      </c>
      <c r="D149" s="40" t="s">
        <v>206</v>
      </c>
      <c r="E149" s="40" t="s">
        <v>209</v>
      </c>
      <c r="F149" s="40" t="s">
        <v>53</v>
      </c>
      <c r="G149" s="40"/>
      <c r="H149" s="41">
        <f t="shared" si="3"/>
        <v>162.6</v>
      </c>
    </row>
    <row r="150" spans="1:8" s="10" customFormat="1" ht="33" customHeight="1">
      <c r="A150" s="37"/>
      <c r="B150" s="38" t="s">
        <v>54</v>
      </c>
      <c r="C150" s="39">
        <v>980</v>
      </c>
      <c r="D150" s="40" t="s">
        <v>206</v>
      </c>
      <c r="E150" s="40" t="s">
        <v>209</v>
      </c>
      <c r="F150" s="40" t="s">
        <v>55</v>
      </c>
      <c r="G150" s="40"/>
      <c r="H150" s="41">
        <f t="shared" si="3"/>
        <v>162.6</v>
      </c>
    </row>
    <row r="151" spans="1:8" s="10" customFormat="1" ht="34.5" hidden="1" customHeight="1">
      <c r="A151" s="37"/>
      <c r="B151" s="38" t="s">
        <v>75</v>
      </c>
      <c r="C151" s="39">
        <v>980</v>
      </c>
      <c r="D151" s="40" t="s">
        <v>206</v>
      </c>
      <c r="E151" s="40" t="s">
        <v>209</v>
      </c>
      <c r="F151" s="40" t="s">
        <v>61</v>
      </c>
      <c r="G151" s="40"/>
      <c r="H151" s="41">
        <f t="shared" si="3"/>
        <v>162.6</v>
      </c>
    </row>
    <row r="152" spans="1:8" s="93" customFormat="1" ht="18" hidden="1" customHeight="1">
      <c r="A152" s="37" t="s">
        <v>210</v>
      </c>
      <c r="B152" s="42" t="s">
        <v>45</v>
      </c>
      <c r="C152" s="39">
        <v>980</v>
      </c>
      <c r="D152" s="40" t="s">
        <v>206</v>
      </c>
      <c r="E152" s="40" t="s">
        <v>209</v>
      </c>
      <c r="F152" s="40" t="s">
        <v>61</v>
      </c>
      <c r="G152" s="40" t="s">
        <v>46</v>
      </c>
      <c r="H152" s="43">
        <f>290-127.4</f>
        <v>162.6</v>
      </c>
    </row>
    <row r="153" spans="1:8" s="93" customFormat="1" ht="18" customHeight="1">
      <c r="A153" s="74" t="s">
        <v>211</v>
      </c>
      <c r="B153" s="75" t="s">
        <v>212</v>
      </c>
      <c r="C153" s="76">
        <v>980</v>
      </c>
      <c r="D153" s="77" t="s">
        <v>213</v>
      </c>
      <c r="E153" s="77"/>
      <c r="F153" s="77"/>
      <c r="G153" s="77"/>
      <c r="H153" s="78">
        <f>H160+H154+H168</f>
        <v>2106.1999999999998</v>
      </c>
    </row>
    <row r="154" spans="1:8" s="93" customFormat="1" ht="32.25" customHeight="1">
      <c r="A154" s="79" t="s">
        <v>214</v>
      </c>
      <c r="B154" s="80" t="s">
        <v>215</v>
      </c>
      <c r="C154" s="81">
        <v>980</v>
      </c>
      <c r="D154" s="82" t="s">
        <v>216</v>
      </c>
      <c r="E154" s="82"/>
      <c r="F154" s="82"/>
      <c r="G154" s="82"/>
      <c r="H154" s="83">
        <f>H155</f>
        <v>125</v>
      </c>
    </row>
    <row r="155" spans="1:8" s="93" customFormat="1" ht="64.5" customHeight="1">
      <c r="A155" s="32" t="s">
        <v>217</v>
      </c>
      <c r="B155" s="100" t="s">
        <v>218</v>
      </c>
      <c r="C155" s="34">
        <v>980</v>
      </c>
      <c r="D155" s="35" t="s">
        <v>216</v>
      </c>
      <c r="E155" s="35" t="s">
        <v>219</v>
      </c>
      <c r="F155" s="35"/>
      <c r="G155" s="35"/>
      <c r="H155" s="36">
        <f>H156</f>
        <v>125</v>
      </c>
    </row>
    <row r="156" spans="1:8" s="93" customFormat="1" ht="31.5" customHeight="1">
      <c r="A156" s="37"/>
      <c r="B156" s="38" t="s">
        <v>52</v>
      </c>
      <c r="C156" s="39">
        <v>980</v>
      </c>
      <c r="D156" s="40" t="s">
        <v>216</v>
      </c>
      <c r="E156" s="40" t="s">
        <v>219</v>
      </c>
      <c r="F156" s="40" t="s">
        <v>53</v>
      </c>
      <c r="G156" s="40"/>
      <c r="H156" s="41">
        <f>H157</f>
        <v>125</v>
      </c>
    </row>
    <row r="157" spans="1:8" s="93" customFormat="1" ht="31.5">
      <c r="A157" s="37"/>
      <c r="B157" s="38" t="s">
        <v>54</v>
      </c>
      <c r="C157" s="39">
        <v>980</v>
      </c>
      <c r="D157" s="40" t="s">
        <v>216</v>
      </c>
      <c r="E157" s="40" t="s">
        <v>219</v>
      </c>
      <c r="F157" s="40" t="s">
        <v>55</v>
      </c>
      <c r="G157" s="40"/>
      <c r="H157" s="41">
        <f>H158-220</f>
        <v>125</v>
      </c>
    </row>
    <row r="158" spans="1:8" s="93" customFormat="1" ht="31.5" hidden="1" customHeight="1">
      <c r="A158" s="37"/>
      <c r="B158" s="38" t="s">
        <v>75</v>
      </c>
      <c r="C158" s="39">
        <v>980</v>
      </c>
      <c r="D158" s="40" t="s">
        <v>216</v>
      </c>
      <c r="E158" s="40" t="s">
        <v>219</v>
      </c>
      <c r="F158" s="40" t="s">
        <v>61</v>
      </c>
      <c r="G158" s="40"/>
      <c r="H158" s="41">
        <f>H159</f>
        <v>345</v>
      </c>
    </row>
    <row r="159" spans="1:8" s="10" customFormat="1" ht="19.5" hidden="1" customHeight="1">
      <c r="A159" s="37" t="s">
        <v>220</v>
      </c>
      <c r="B159" s="42" t="s">
        <v>45</v>
      </c>
      <c r="C159" s="39">
        <v>980</v>
      </c>
      <c r="D159" s="40" t="s">
        <v>216</v>
      </c>
      <c r="E159" s="40" t="s">
        <v>219</v>
      </c>
      <c r="F159" s="40" t="s">
        <v>61</v>
      </c>
      <c r="G159" s="40" t="s">
        <v>46</v>
      </c>
      <c r="H159" s="43">
        <v>345</v>
      </c>
    </row>
    <row r="160" spans="1:8" s="10" customFormat="1" ht="19.5" customHeight="1">
      <c r="A160" s="79" t="s">
        <v>221</v>
      </c>
      <c r="B160" s="80" t="s">
        <v>222</v>
      </c>
      <c r="C160" s="81">
        <v>980</v>
      </c>
      <c r="D160" s="82" t="s">
        <v>223</v>
      </c>
      <c r="E160" s="82"/>
      <c r="F160" s="82"/>
      <c r="G160" s="82"/>
      <c r="H160" s="83">
        <f>H161</f>
        <v>1211.2</v>
      </c>
    </row>
    <row r="161" spans="1:8" s="93" customFormat="1" ht="48.75" customHeight="1">
      <c r="A161" s="32" t="s">
        <v>224</v>
      </c>
      <c r="B161" s="33" t="s">
        <v>225</v>
      </c>
      <c r="C161" s="34">
        <v>980</v>
      </c>
      <c r="D161" s="35" t="s">
        <v>223</v>
      </c>
      <c r="E161" s="35" t="s">
        <v>226</v>
      </c>
      <c r="F161" s="35"/>
      <c r="G161" s="35"/>
      <c r="H161" s="36">
        <f>H162</f>
        <v>1211.2</v>
      </c>
    </row>
    <row r="162" spans="1:8" s="10" customFormat="1" ht="33.75" customHeight="1">
      <c r="A162" s="37"/>
      <c r="B162" s="38" t="s">
        <v>52</v>
      </c>
      <c r="C162" s="39">
        <v>980</v>
      </c>
      <c r="D162" s="40" t="s">
        <v>223</v>
      </c>
      <c r="E162" s="40" t="s">
        <v>227</v>
      </c>
      <c r="F162" s="40" t="s">
        <v>53</v>
      </c>
      <c r="G162" s="40"/>
      <c r="H162" s="41">
        <f>H163</f>
        <v>1211.2</v>
      </c>
    </row>
    <row r="163" spans="1:8" s="10" customFormat="1" ht="30" customHeight="1">
      <c r="A163" s="37"/>
      <c r="B163" s="105" t="s">
        <v>54</v>
      </c>
      <c r="C163" s="39">
        <v>980</v>
      </c>
      <c r="D163" s="40" t="s">
        <v>223</v>
      </c>
      <c r="E163" s="40" t="s">
        <v>227</v>
      </c>
      <c r="F163" s="40" t="s">
        <v>55</v>
      </c>
      <c r="G163" s="40"/>
      <c r="H163" s="41">
        <f>H164</f>
        <v>1211.2</v>
      </c>
    </row>
    <row r="164" spans="1:8" s="10" customFormat="1" ht="33" hidden="1" customHeight="1">
      <c r="A164" s="37"/>
      <c r="B164" s="38" t="s">
        <v>75</v>
      </c>
      <c r="C164" s="39">
        <v>980</v>
      </c>
      <c r="D164" s="40" t="s">
        <v>223</v>
      </c>
      <c r="E164" s="40" t="s">
        <v>227</v>
      </c>
      <c r="F164" s="40" t="s">
        <v>61</v>
      </c>
      <c r="G164" s="40"/>
      <c r="H164" s="41">
        <f>H165+H166+H167</f>
        <v>1211.2</v>
      </c>
    </row>
    <row r="165" spans="1:8" s="10" customFormat="1" ht="19.5" hidden="1" customHeight="1">
      <c r="A165" s="37" t="s">
        <v>228</v>
      </c>
      <c r="B165" s="42" t="s">
        <v>106</v>
      </c>
      <c r="C165" s="39">
        <v>980</v>
      </c>
      <c r="D165" s="40" t="s">
        <v>223</v>
      </c>
      <c r="E165" s="40" t="s">
        <v>227</v>
      </c>
      <c r="F165" s="40" t="s">
        <v>61</v>
      </c>
      <c r="G165" s="40" t="s">
        <v>107</v>
      </c>
      <c r="H165" s="43">
        <v>110</v>
      </c>
    </row>
    <row r="166" spans="1:8" s="10" customFormat="1" ht="19.5" hidden="1" customHeight="1">
      <c r="A166" s="37" t="s">
        <v>229</v>
      </c>
      <c r="B166" s="42" t="s">
        <v>45</v>
      </c>
      <c r="C166" s="39">
        <v>980</v>
      </c>
      <c r="D166" s="40" t="s">
        <v>223</v>
      </c>
      <c r="E166" s="40" t="s">
        <v>227</v>
      </c>
      <c r="F166" s="40" t="s">
        <v>61</v>
      </c>
      <c r="G166" s="40" t="s">
        <v>46</v>
      </c>
      <c r="H166" s="43">
        <f>1195-253.8</f>
        <v>941.2</v>
      </c>
    </row>
    <row r="167" spans="1:8" s="92" customFormat="1" ht="19.5" hidden="1" customHeight="1">
      <c r="A167" s="37" t="s">
        <v>230</v>
      </c>
      <c r="B167" s="53" t="s">
        <v>78</v>
      </c>
      <c r="C167" s="39">
        <v>980</v>
      </c>
      <c r="D167" s="40" t="s">
        <v>223</v>
      </c>
      <c r="E167" s="40" t="s">
        <v>227</v>
      </c>
      <c r="F167" s="40" t="s">
        <v>61</v>
      </c>
      <c r="G167" s="40" t="s">
        <v>79</v>
      </c>
      <c r="H167" s="43">
        <v>160</v>
      </c>
    </row>
    <row r="168" spans="1:8" ht="19.5" customHeight="1">
      <c r="A168" s="79" t="s">
        <v>231</v>
      </c>
      <c r="B168" s="80" t="s">
        <v>232</v>
      </c>
      <c r="C168" s="81">
        <v>980</v>
      </c>
      <c r="D168" s="82" t="s">
        <v>233</v>
      </c>
      <c r="E168" s="82"/>
      <c r="F168" s="82"/>
      <c r="G168" s="82"/>
      <c r="H168" s="83">
        <f>H180+H169+H175</f>
        <v>770</v>
      </c>
    </row>
    <row r="169" spans="1:8" ht="49.5" customHeight="1">
      <c r="A169" s="106" t="s">
        <v>234</v>
      </c>
      <c r="B169" s="33" t="s">
        <v>235</v>
      </c>
      <c r="C169" s="107">
        <v>980</v>
      </c>
      <c r="D169" s="108" t="s">
        <v>233</v>
      </c>
      <c r="E169" s="108" t="s">
        <v>236</v>
      </c>
      <c r="F169" s="108"/>
      <c r="G169" s="108"/>
      <c r="H169" s="103">
        <f>H170</f>
        <v>175</v>
      </c>
    </row>
    <row r="170" spans="1:8" ht="36" customHeight="1">
      <c r="A170" s="109"/>
      <c r="B170" s="38" t="s">
        <v>52</v>
      </c>
      <c r="C170" s="110">
        <v>980</v>
      </c>
      <c r="D170" s="111" t="s">
        <v>233</v>
      </c>
      <c r="E170" s="111" t="s">
        <v>236</v>
      </c>
      <c r="F170" s="111" t="s">
        <v>53</v>
      </c>
      <c r="G170" s="111"/>
      <c r="H170" s="104">
        <f>H171</f>
        <v>175</v>
      </c>
    </row>
    <row r="171" spans="1:8" ht="33.75" customHeight="1">
      <c r="A171" s="109"/>
      <c r="B171" s="105" t="s">
        <v>54</v>
      </c>
      <c r="C171" s="110">
        <v>980</v>
      </c>
      <c r="D171" s="111" t="s">
        <v>233</v>
      </c>
      <c r="E171" s="111" t="s">
        <v>236</v>
      </c>
      <c r="F171" s="111" t="s">
        <v>55</v>
      </c>
      <c r="G171" s="111"/>
      <c r="H171" s="104">
        <f>H172</f>
        <v>175</v>
      </c>
    </row>
    <row r="172" spans="1:8" s="54" customFormat="1" ht="34.5" hidden="1" customHeight="1">
      <c r="A172" s="109"/>
      <c r="B172" s="38" t="s">
        <v>75</v>
      </c>
      <c r="C172" s="110">
        <v>980</v>
      </c>
      <c r="D172" s="111" t="s">
        <v>233</v>
      </c>
      <c r="E172" s="111" t="s">
        <v>236</v>
      </c>
      <c r="F172" s="111" t="s">
        <v>61</v>
      </c>
      <c r="G172" s="111"/>
      <c r="H172" s="104">
        <f>H173+H174</f>
        <v>175</v>
      </c>
    </row>
    <row r="173" spans="1:8" s="92" customFormat="1" ht="21" hidden="1" customHeight="1">
      <c r="A173" s="109" t="s">
        <v>237</v>
      </c>
      <c r="B173" s="42" t="s">
        <v>45</v>
      </c>
      <c r="C173" s="110">
        <v>980</v>
      </c>
      <c r="D173" s="111" t="s">
        <v>233</v>
      </c>
      <c r="E173" s="111" t="s">
        <v>236</v>
      </c>
      <c r="F173" s="111" t="s">
        <v>61</v>
      </c>
      <c r="G173" s="111" t="s">
        <v>46</v>
      </c>
      <c r="H173" s="43">
        <f>185-10</f>
        <v>175</v>
      </c>
    </row>
    <row r="174" spans="1:8" s="92" customFormat="1" ht="21" hidden="1" customHeight="1">
      <c r="A174" s="109" t="s">
        <v>238</v>
      </c>
      <c r="B174" s="53" t="s">
        <v>78</v>
      </c>
      <c r="C174" s="110">
        <v>980</v>
      </c>
      <c r="D174" s="111" t="s">
        <v>233</v>
      </c>
      <c r="E174" s="111" t="s">
        <v>236</v>
      </c>
      <c r="F174" s="111" t="s">
        <v>61</v>
      </c>
      <c r="G174" s="111" t="s">
        <v>79</v>
      </c>
      <c r="H174" s="43">
        <f>15-15</f>
        <v>0</v>
      </c>
    </row>
    <row r="175" spans="1:8" s="92" customFormat="1" ht="66" customHeight="1">
      <c r="A175" s="106" t="s">
        <v>239</v>
      </c>
      <c r="B175" s="33" t="s">
        <v>240</v>
      </c>
      <c r="C175" s="107">
        <v>980</v>
      </c>
      <c r="D175" s="108" t="s">
        <v>233</v>
      </c>
      <c r="E175" s="108" t="s">
        <v>241</v>
      </c>
      <c r="F175" s="108"/>
      <c r="G175" s="108"/>
      <c r="H175" s="103">
        <f>H176</f>
        <v>469.8</v>
      </c>
    </row>
    <row r="176" spans="1:8" s="92" customFormat="1" ht="33.75" customHeight="1">
      <c r="A176" s="109"/>
      <c r="B176" s="38" t="s">
        <v>52</v>
      </c>
      <c r="C176" s="110">
        <v>980</v>
      </c>
      <c r="D176" s="111" t="s">
        <v>233</v>
      </c>
      <c r="E176" s="111" t="s">
        <v>241</v>
      </c>
      <c r="F176" s="111" t="s">
        <v>53</v>
      </c>
      <c r="G176" s="111"/>
      <c r="H176" s="104">
        <f>H177</f>
        <v>469.8</v>
      </c>
    </row>
    <row r="177" spans="1:8" ht="32.25" customHeight="1">
      <c r="A177" s="109"/>
      <c r="B177" s="105" t="s">
        <v>54</v>
      </c>
      <c r="C177" s="110">
        <v>980</v>
      </c>
      <c r="D177" s="111" t="s">
        <v>233</v>
      </c>
      <c r="E177" s="111" t="s">
        <v>241</v>
      </c>
      <c r="F177" s="111" t="s">
        <v>55</v>
      </c>
      <c r="G177" s="111"/>
      <c r="H177" s="104">
        <f>H178</f>
        <v>469.8</v>
      </c>
    </row>
    <row r="178" spans="1:8" ht="33.75" hidden="1" customHeight="1">
      <c r="A178" s="109"/>
      <c r="B178" s="38" t="s">
        <v>75</v>
      </c>
      <c r="C178" s="110">
        <v>980</v>
      </c>
      <c r="D178" s="111" t="s">
        <v>233</v>
      </c>
      <c r="E178" s="111" t="s">
        <v>241</v>
      </c>
      <c r="F178" s="111" t="s">
        <v>61</v>
      </c>
      <c r="G178" s="111"/>
      <c r="H178" s="104">
        <f>H179</f>
        <v>469.8</v>
      </c>
    </row>
    <row r="179" spans="1:8" s="92" customFormat="1" hidden="1">
      <c r="A179" s="109" t="s">
        <v>242</v>
      </c>
      <c r="B179" s="42" t="s">
        <v>45</v>
      </c>
      <c r="C179" s="110">
        <v>980</v>
      </c>
      <c r="D179" s="111" t="s">
        <v>233</v>
      </c>
      <c r="E179" s="111" t="s">
        <v>241</v>
      </c>
      <c r="F179" s="111" t="s">
        <v>61</v>
      </c>
      <c r="G179" s="111" t="s">
        <v>46</v>
      </c>
      <c r="H179" s="43">
        <f>540-70.2</f>
        <v>469.8</v>
      </c>
    </row>
    <row r="180" spans="1:8" ht="31.5" customHeight="1">
      <c r="A180" s="106" t="s">
        <v>243</v>
      </c>
      <c r="B180" s="33" t="s">
        <v>244</v>
      </c>
      <c r="C180" s="107">
        <v>980</v>
      </c>
      <c r="D180" s="108" t="s">
        <v>233</v>
      </c>
      <c r="E180" s="108" t="s">
        <v>245</v>
      </c>
      <c r="F180" s="108"/>
      <c r="G180" s="108"/>
      <c r="H180" s="103">
        <f>H181</f>
        <v>125.20000000000002</v>
      </c>
    </row>
    <row r="181" spans="1:8" ht="31.5" customHeight="1">
      <c r="A181" s="109"/>
      <c r="B181" s="38" t="s">
        <v>52</v>
      </c>
      <c r="C181" s="110">
        <v>980</v>
      </c>
      <c r="D181" s="111" t="s">
        <v>233</v>
      </c>
      <c r="E181" s="111" t="s">
        <v>245</v>
      </c>
      <c r="F181" s="111" t="s">
        <v>53</v>
      </c>
      <c r="G181" s="111"/>
      <c r="H181" s="104">
        <f>H182</f>
        <v>125.20000000000002</v>
      </c>
    </row>
    <row r="182" spans="1:8" ht="30" customHeight="1">
      <c r="A182" s="109"/>
      <c r="B182" s="105" t="s">
        <v>54</v>
      </c>
      <c r="C182" s="110">
        <v>980</v>
      </c>
      <c r="D182" s="111" t="s">
        <v>233</v>
      </c>
      <c r="E182" s="111" t="s">
        <v>245</v>
      </c>
      <c r="F182" s="111" t="s">
        <v>55</v>
      </c>
      <c r="G182" s="111"/>
      <c r="H182" s="104">
        <f>H183</f>
        <v>125.20000000000002</v>
      </c>
    </row>
    <row r="183" spans="1:8" ht="34.5" hidden="1" customHeight="1">
      <c r="A183" s="109"/>
      <c r="B183" s="38" t="s">
        <v>75</v>
      </c>
      <c r="C183" s="110">
        <v>980</v>
      </c>
      <c r="D183" s="111" t="s">
        <v>233</v>
      </c>
      <c r="E183" s="111" t="s">
        <v>245</v>
      </c>
      <c r="F183" s="111" t="s">
        <v>61</v>
      </c>
      <c r="G183" s="111"/>
      <c r="H183" s="104">
        <f>H184+H185</f>
        <v>125.20000000000002</v>
      </c>
    </row>
    <row r="184" spans="1:8" ht="19.5" hidden="1" customHeight="1">
      <c r="A184" s="109" t="s">
        <v>246</v>
      </c>
      <c r="B184" s="42" t="s">
        <v>45</v>
      </c>
      <c r="C184" s="110">
        <v>980</v>
      </c>
      <c r="D184" s="111" t="s">
        <v>233</v>
      </c>
      <c r="E184" s="111" t="s">
        <v>245</v>
      </c>
      <c r="F184" s="111" t="s">
        <v>61</v>
      </c>
      <c r="G184" s="111" t="s">
        <v>46</v>
      </c>
      <c r="H184" s="43">
        <f>134.8-14.8</f>
        <v>120.00000000000001</v>
      </c>
    </row>
    <row r="185" spans="1:8" ht="19.5" hidden="1" customHeight="1">
      <c r="A185" s="109" t="s">
        <v>247</v>
      </c>
      <c r="B185" s="53" t="s">
        <v>67</v>
      </c>
      <c r="C185" s="110">
        <v>980</v>
      </c>
      <c r="D185" s="111" t="s">
        <v>233</v>
      </c>
      <c r="E185" s="111" t="s">
        <v>245</v>
      </c>
      <c r="F185" s="111" t="s">
        <v>61</v>
      </c>
      <c r="G185" s="111" t="s">
        <v>68</v>
      </c>
      <c r="H185" s="43">
        <v>5.2</v>
      </c>
    </row>
    <row r="186" spans="1:8" s="93" customFormat="1" ht="19.5" customHeight="1">
      <c r="A186" s="74" t="s">
        <v>248</v>
      </c>
      <c r="B186" s="75" t="s">
        <v>249</v>
      </c>
      <c r="C186" s="76">
        <v>980</v>
      </c>
      <c r="D186" s="77" t="s">
        <v>250</v>
      </c>
      <c r="E186" s="77"/>
      <c r="F186" s="77"/>
      <c r="G186" s="77"/>
      <c r="H186" s="78">
        <f>H187</f>
        <v>21049.7</v>
      </c>
    </row>
    <row r="187" spans="1:8" s="10" customFormat="1" ht="19.5" customHeight="1">
      <c r="A187" s="79" t="s">
        <v>251</v>
      </c>
      <c r="B187" s="96" t="s">
        <v>252</v>
      </c>
      <c r="C187" s="97">
        <v>980</v>
      </c>
      <c r="D187" s="82" t="s">
        <v>253</v>
      </c>
      <c r="E187" s="98"/>
      <c r="F187" s="98"/>
      <c r="G187" s="98"/>
      <c r="H187" s="99">
        <f>H188+H195+H200</f>
        <v>21049.7</v>
      </c>
    </row>
    <row r="188" spans="1:8" s="10" customFormat="1" ht="65.25" customHeight="1">
      <c r="A188" s="32" t="s">
        <v>254</v>
      </c>
      <c r="B188" s="33" t="s">
        <v>255</v>
      </c>
      <c r="C188" s="107">
        <v>980</v>
      </c>
      <c r="D188" s="35" t="s">
        <v>253</v>
      </c>
      <c r="E188" s="108" t="s">
        <v>256</v>
      </c>
      <c r="F188" s="108"/>
      <c r="G188" s="108"/>
      <c r="H188" s="103">
        <f t="shared" ref="H188:H189" si="4">H189</f>
        <v>11205</v>
      </c>
    </row>
    <row r="189" spans="1:8" s="10" customFormat="1" ht="32.25" customHeight="1">
      <c r="A189" s="37"/>
      <c r="B189" s="38" t="s">
        <v>52</v>
      </c>
      <c r="C189" s="39">
        <v>980</v>
      </c>
      <c r="D189" s="40" t="s">
        <v>253</v>
      </c>
      <c r="E189" s="111" t="s">
        <v>256</v>
      </c>
      <c r="F189" s="111" t="s">
        <v>53</v>
      </c>
      <c r="G189" s="111"/>
      <c r="H189" s="104">
        <f t="shared" si="4"/>
        <v>11205</v>
      </c>
    </row>
    <row r="190" spans="1:8" s="10" customFormat="1" ht="34.5" customHeight="1">
      <c r="A190" s="37"/>
      <c r="B190" s="105" t="s">
        <v>54</v>
      </c>
      <c r="C190" s="39">
        <v>980</v>
      </c>
      <c r="D190" s="40" t="s">
        <v>253</v>
      </c>
      <c r="E190" s="111" t="s">
        <v>256</v>
      </c>
      <c r="F190" s="111" t="s">
        <v>55</v>
      </c>
      <c r="G190" s="111"/>
      <c r="H190" s="104">
        <f>H191+287+30</f>
        <v>11205</v>
      </c>
    </row>
    <row r="191" spans="1:8" s="10" customFormat="1" ht="36.75" hidden="1" customHeight="1">
      <c r="A191" s="37"/>
      <c r="B191" s="38" t="s">
        <v>75</v>
      </c>
      <c r="C191" s="39">
        <v>980</v>
      </c>
      <c r="D191" s="40" t="s">
        <v>253</v>
      </c>
      <c r="E191" s="111" t="s">
        <v>256</v>
      </c>
      <c r="F191" s="111" t="s">
        <v>61</v>
      </c>
      <c r="G191" s="111"/>
      <c r="H191" s="104">
        <f>H192+H193+H194</f>
        <v>10888</v>
      </c>
    </row>
    <row r="192" spans="1:8" s="10" customFormat="1" ht="21.75" hidden="1" customHeight="1">
      <c r="A192" s="37" t="s">
        <v>257</v>
      </c>
      <c r="B192" s="42" t="s">
        <v>106</v>
      </c>
      <c r="C192" s="39">
        <v>980</v>
      </c>
      <c r="D192" s="40" t="s">
        <v>253</v>
      </c>
      <c r="E192" s="111" t="s">
        <v>256</v>
      </c>
      <c r="F192" s="111" t="s">
        <v>61</v>
      </c>
      <c r="G192" s="111" t="s">
        <v>107</v>
      </c>
      <c r="H192" s="43">
        <v>30</v>
      </c>
    </row>
    <row r="193" spans="1:8" s="10" customFormat="1" ht="21.75" hidden="1" customHeight="1">
      <c r="A193" s="37" t="s">
        <v>258</v>
      </c>
      <c r="B193" s="42" t="s">
        <v>45</v>
      </c>
      <c r="C193" s="39">
        <v>980</v>
      </c>
      <c r="D193" s="40" t="s">
        <v>253</v>
      </c>
      <c r="E193" s="111" t="s">
        <v>256</v>
      </c>
      <c r="F193" s="111" t="s">
        <v>61</v>
      </c>
      <c r="G193" s="111" t="s">
        <v>46</v>
      </c>
      <c r="H193" s="43">
        <f>7245+590-53.2+803</f>
        <v>8584.7999999999993</v>
      </c>
    </row>
    <row r="194" spans="1:8" s="92" customFormat="1" ht="21.75" hidden="1" customHeight="1">
      <c r="A194" s="37" t="s">
        <v>259</v>
      </c>
      <c r="B194" s="53" t="s">
        <v>78</v>
      </c>
      <c r="C194" s="39">
        <v>980</v>
      </c>
      <c r="D194" s="40" t="s">
        <v>253</v>
      </c>
      <c r="E194" s="111" t="s">
        <v>256</v>
      </c>
      <c r="F194" s="111" t="s">
        <v>61</v>
      </c>
      <c r="G194" s="111" t="s">
        <v>79</v>
      </c>
      <c r="H194" s="43">
        <f>2220+53.2</f>
        <v>2273.1999999999998</v>
      </c>
    </row>
    <row r="195" spans="1:8" s="92" customFormat="1" ht="49.5" customHeight="1">
      <c r="A195" s="32" t="s">
        <v>260</v>
      </c>
      <c r="B195" s="33" t="s">
        <v>261</v>
      </c>
      <c r="C195" s="107">
        <v>980</v>
      </c>
      <c r="D195" s="35" t="s">
        <v>253</v>
      </c>
      <c r="E195" s="108" t="s">
        <v>262</v>
      </c>
      <c r="F195" s="108"/>
      <c r="G195" s="108"/>
      <c r="H195" s="103">
        <f>H196</f>
        <v>1534</v>
      </c>
    </row>
    <row r="196" spans="1:8" s="92" customFormat="1" ht="33.75" customHeight="1">
      <c r="A196" s="37"/>
      <c r="B196" s="38" t="s">
        <v>52</v>
      </c>
      <c r="C196" s="39">
        <v>980</v>
      </c>
      <c r="D196" s="40" t="s">
        <v>253</v>
      </c>
      <c r="E196" s="111" t="s">
        <v>262</v>
      </c>
      <c r="F196" s="112" t="s">
        <v>53</v>
      </c>
      <c r="G196" s="112"/>
      <c r="H196" s="104">
        <f>H197</f>
        <v>1534</v>
      </c>
    </row>
    <row r="197" spans="1:8" ht="32.25" customHeight="1">
      <c r="A197" s="37"/>
      <c r="B197" s="105" t="s">
        <v>54</v>
      </c>
      <c r="C197" s="39">
        <v>980</v>
      </c>
      <c r="D197" s="40" t="s">
        <v>253</v>
      </c>
      <c r="E197" s="111" t="s">
        <v>262</v>
      </c>
      <c r="F197" s="112" t="s">
        <v>55</v>
      </c>
      <c r="G197" s="112"/>
      <c r="H197" s="104">
        <f>H198-110</f>
        <v>1534</v>
      </c>
    </row>
    <row r="198" spans="1:8" ht="33.75" hidden="1" customHeight="1">
      <c r="A198" s="37"/>
      <c r="B198" s="38" t="s">
        <v>75</v>
      </c>
      <c r="C198" s="39">
        <v>980</v>
      </c>
      <c r="D198" s="40" t="s">
        <v>253</v>
      </c>
      <c r="E198" s="111" t="s">
        <v>262</v>
      </c>
      <c r="F198" s="112" t="s">
        <v>61</v>
      </c>
      <c r="G198" s="112"/>
      <c r="H198" s="104">
        <f>H199</f>
        <v>1644</v>
      </c>
    </row>
    <row r="199" spans="1:8" s="92" customFormat="1" ht="19.5" hidden="1" customHeight="1">
      <c r="A199" s="37" t="s">
        <v>263</v>
      </c>
      <c r="B199" s="42" t="s">
        <v>45</v>
      </c>
      <c r="C199" s="39">
        <v>980</v>
      </c>
      <c r="D199" s="40" t="s">
        <v>253</v>
      </c>
      <c r="E199" s="111" t="s">
        <v>262</v>
      </c>
      <c r="F199" s="112" t="s">
        <v>61</v>
      </c>
      <c r="G199" s="112" t="s">
        <v>46</v>
      </c>
      <c r="H199" s="43">
        <f>1780-201+65</f>
        <v>1644</v>
      </c>
    </row>
    <row r="200" spans="1:8" ht="50.25" customHeight="1">
      <c r="A200" s="32" t="s">
        <v>264</v>
      </c>
      <c r="B200" s="33" t="s">
        <v>265</v>
      </c>
      <c r="C200" s="107">
        <v>980</v>
      </c>
      <c r="D200" s="35" t="s">
        <v>253</v>
      </c>
      <c r="E200" s="108" t="s">
        <v>266</v>
      </c>
      <c r="F200" s="108"/>
      <c r="G200" s="108"/>
      <c r="H200" s="103">
        <f>H201</f>
        <v>8310.7000000000007</v>
      </c>
    </row>
    <row r="201" spans="1:8" ht="30.75" customHeight="1">
      <c r="A201" s="37"/>
      <c r="B201" s="38" t="s">
        <v>52</v>
      </c>
      <c r="C201" s="39">
        <v>980</v>
      </c>
      <c r="D201" s="40" t="s">
        <v>253</v>
      </c>
      <c r="E201" s="111" t="s">
        <v>266</v>
      </c>
      <c r="F201" s="112" t="s">
        <v>53</v>
      </c>
      <c r="G201" s="112"/>
      <c r="H201" s="104">
        <f>H202</f>
        <v>8310.7000000000007</v>
      </c>
    </row>
    <row r="202" spans="1:8" ht="33.75" customHeight="1">
      <c r="A202" s="37"/>
      <c r="B202" s="105" t="s">
        <v>54</v>
      </c>
      <c r="C202" s="39">
        <v>980</v>
      </c>
      <c r="D202" s="40" t="s">
        <v>253</v>
      </c>
      <c r="E202" s="111" t="s">
        <v>266</v>
      </c>
      <c r="F202" s="112" t="s">
        <v>55</v>
      </c>
      <c r="G202" s="112"/>
      <c r="H202" s="104">
        <f>H203+650</f>
        <v>8310.7000000000007</v>
      </c>
    </row>
    <row r="203" spans="1:8" s="92" customFormat="1" ht="34.5" hidden="1" customHeight="1">
      <c r="A203" s="37"/>
      <c r="B203" s="38" t="s">
        <v>75</v>
      </c>
      <c r="C203" s="39">
        <v>980</v>
      </c>
      <c r="D203" s="40" t="s">
        <v>253</v>
      </c>
      <c r="E203" s="111" t="s">
        <v>266</v>
      </c>
      <c r="F203" s="112" t="s">
        <v>61</v>
      </c>
      <c r="G203" s="112"/>
      <c r="H203" s="104">
        <f>H204</f>
        <v>7660.7000000000007</v>
      </c>
    </row>
    <row r="204" spans="1:8" ht="24" hidden="1" customHeight="1">
      <c r="A204" s="37" t="s">
        <v>267</v>
      </c>
      <c r="B204" s="42" t="s">
        <v>45</v>
      </c>
      <c r="C204" s="39">
        <v>980</v>
      </c>
      <c r="D204" s="40" t="s">
        <v>253</v>
      </c>
      <c r="E204" s="111" t="s">
        <v>266</v>
      </c>
      <c r="F204" s="112" t="s">
        <v>61</v>
      </c>
      <c r="G204" s="112" t="s">
        <v>46</v>
      </c>
      <c r="H204" s="43">
        <f>5500+657.6+1503.1</f>
        <v>7660.7000000000007</v>
      </c>
    </row>
    <row r="205" spans="1:8" ht="20.25" customHeight="1">
      <c r="A205" s="74" t="s">
        <v>268</v>
      </c>
      <c r="B205" s="75" t="s">
        <v>269</v>
      </c>
      <c r="C205" s="76">
        <v>980</v>
      </c>
      <c r="D205" s="77" t="s">
        <v>270</v>
      </c>
      <c r="E205" s="77"/>
      <c r="F205" s="77"/>
      <c r="G205" s="77"/>
      <c r="H205" s="78">
        <f>H212+H206</f>
        <v>18558.2</v>
      </c>
    </row>
    <row r="206" spans="1:8" ht="20.25" customHeight="1">
      <c r="A206" s="79" t="s">
        <v>271</v>
      </c>
      <c r="B206" s="96" t="s">
        <v>272</v>
      </c>
      <c r="C206" s="97">
        <v>980</v>
      </c>
      <c r="D206" s="98" t="s">
        <v>273</v>
      </c>
      <c r="E206" s="98"/>
      <c r="F206" s="98"/>
      <c r="G206" s="98"/>
      <c r="H206" s="99">
        <f>H207</f>
        <v>404.2</v>
      </c>
    </row>
    <row r="207" spans="1:8" ht="35.25" customHeight="1">
      <c r="A207" s="106" t="s">
        <v>274</v>
      </c>
      <c r="B207" s="113" t="s">
        <v>275</v>
      </c>
      <c r="C207" s="107">
        <v>980</v>
      </c>
      <c r="D207" s="108" t="s">
        <v>273</v>
      </c>
      <c r="E207" s="108" t="s">
        <v>276</v>
      </c>
      <c r="F207" s="108"/>
      <c r="G207" s="108"/>
      <c r="H207" s="103">
        <f>H208</f>
        <v>404.2</v>
      </c>
    </row>
    <row r="208" spans="1:8" ht="22.5" customHeight="1">
      <c r="A208" s="109"/>
      <c r="B208" s="114" t="s">
        <v>277</v>
      </c>
      <c r="C208" s="110">
        <v>980</v>
      </c>
      <c r="D208" s="111" t="s">
        <v>273</v>
      </c>
      <c r="E208" s="111" t="s">
        <v>276</v>
      </c>
      <c r="F208" s="111" t="s">
        <v>278</v>
      </c>
      <c r="G208" s="111"/>
      <c r="H208" s="104">
        <f>H209</f>
        <v>404.2</v>
      </c>
    </row>
    <row r="209" spans="1:8" ht="21.75" customHeight="1">
      <c r="A209" s="109"/>
      <c r="B209" s="114" t="s">
        <v>279</v>
      </c>
      <c r="C209" s="110">
        <v>980</v>
      </c>
      <c r="D209" s="111" t="s">
        <v>273</v>
      </c>
      <c r="E209" s="111" t="s">
        <v>276</v>
      </c>
      <c r="F209" s="111" t="s">
        <v>65</v>
      </c>
      <c r="G209" s="111"/>
      <c r="H209" s="104">
        <f>H210-245.8</f>
        <v>404.2</v>
      </c>
    </row>
    <row r="210" spans="1:8" ht="19.5" hidden="1" customHeight="1">
      <c r="A210" s="109"/>
      <c r="B210" s="114" t="s">
        <v>280</v>
      </c>
      <c r="C210" s="110">
        <v>980</v>
      </c>
      <c r="D210" s="111" t="s">
        <v>273</v>
      </c>
      <c r="E210" s="111" t="s">
        <v>276</v>
      </c>
      <c r="F210" s="111" t="s">
        <v>281</v>
      </c>
      <c r="G210" s="111"/>
      <c r="H210" s="104">
        <f>H211</f>
        <v>650</v>
      </c>
    </row>
    <row r="211" spans="1:8" ht="33.75" hidden="1" customHeight="1">
      <c r="A211" s="109" t="s">
        <v>282</v>
      </c>
      <c r="B211" s="114" t="s">
        <v>283</v>
      </c>
      <c r="C211" s="110">
        <v>980</v>
      </c>
      <c r="D211" s="111" t="s">
        <v>273</v>
      </c>
      <c r="E211" s="111" t="s">
        <v>276</v>
      </c>
      <c r="F211" s="111" t="s">
        <v>281</v>
      </c>
      <c r="G211" s="111" t="s">
        <v>284</v>
      </c>
      <c r="H211" s="43">
        <v>650</v>
      </c>
    </row>
    <row r="212" spans="1:8">
      <c r="A212" s="79" t="s">
        <v>285</v>
      </c>
      <c r="B212" s="80" t="s">
        <v>286</v>
      </c>
      <c r="C212" s="81">
        <v>980</v>
      </c>
      <c r="D212" s="82" t="s">
        <v>287</v>
      </c>
      <c r="E212" s="82"/>
      <c r="F212" s="82"/>
      <c r="G212" s="82"/>
      <c r="H212" s="83">
        <f>H234+H219+H213</f>
        <v>18154</v>
      </c>
    </row>
    <row r="213" spans="1:8" ht="66.75" customHeight="1">
      <c r="A213" s="84" t="s">
        <v>288</v>
      </c>
      <c r="B213" s="85" t="s">
        <v>289</v>
      </c>
      <c r="C213" s="86">
        <v>980</v>
      </c>
      <c r="D213" s="87" t="s">
        <v>287</v>
      </c>
      <c r="E213" s="87" t="s">
        <v>290</v>
      </c>
      <c r="F213" s="87"/>
      <c r="G213" s="87"/>
      <c r="H213" s="88">
        <f>H214</f>
        <v>1127</v>
      </c>
    </row>
    <row r="214" spans="1:8" ht="51" customHeight="1">
      <c r="A214" s="37"/>
      <c r="B214" s="38" t="s">
        <v>24</v>
      </c>
      <c r="C214" s="39">
        <v>980</v>
      </c>
      <c r="D214" s="40" t="s">
        <v>287</v>
      </c>
      <c r="E214" s="40" t="s">
        <v>290</v>
      </c>
      <c r="F214" s="40" t="s">
        <v>25</v>
      </c>
      <c r="G214" s="40"/>
      <c r="H214" s="41">
        <f>H215</f>
        <v>1127</v>
      </c>
    </row>
    <row r="215" spans="1:8" ht="23.25" customHeight="1">
      <c r="A215" s="37"/>
      <c r="B215" s="38" t="s">
        <v>26</v>
      </c>
      <c r="C215" s="39">
        <v>980</v>
      </c>
      <c r="D215" s="40" t="s">
        <v>287</v>
      </c>
      <c r="E215" s="40" t="s">
        <v>290</v>
      </c>
      <c r="F215" s="40" t="s">
        <v>27</v>
      </c>
      <c r="G215" s="40"/>
      <c r="H215" s="41">
        <f>H216+131.3</f>
        <v>1127</v>
      </c>
    </row>
    <row r="216" spans="1:8" ht="35.25" hidden="1" customHeight="1">
      <c r="A216" s="37"/>
      <c r="B216" s="38" t="s">
        <v>28</v>
      </c>
      <c r="C216" s="39">
        <v>980</v>
      </c>
      <c r="D216" s="40" t="s">
        <v>287</v>
      </c>
      <c r="E216" s="40" t="s">
        <v>290</v>
      </c>
      <c r="F216" s="40" t="s">
        <v>29</v>
      </c>
      <c r="G216" s="40"/>
      <c r="H216" s="41">
        <f>H217+H218</f>
        <v>995.69999999999993</v>
      </c>
    </row>
    <row r="217" spans="1:8" ht="19.5" hidden="1" customHeight="1">
      <c r="A217" s="37" t="s">
        <v>291</v>
      </c>
      <c r="B217" s="42" t="s">
        <v>31</v>
      </c>
      <c r="C217" s="39">
        <v>980</v>
      </c>
      <c r="D217" s="40" t="s">
        <v>287</v>
      </c>
      <c r="E217" s="40" t="s">
        <v>290</v>
      </c>
      <c r="F217" s="40" t="s">
        <v>29</v>
      </c>
      <c r="G217" s="40" t="s">
        <v>32</v>
      </c>
      <c r="H217" s="43">
        <f>456.4+376.2</f>
        <v>832.59999999999991</v>
      </c>
    </row>
    <row r="218" spans="1:8" ht="19.5" hidden="1" customHeight="1">
      <c r="A218" s="37" t="s">
        <v>292</v>
      </c>
      <c r="B218" s="53" t="s">
        <v>34</v>
      </c>
      <c r="C218" s="39">
        <v>980</v>
      </c>
      <c r="D218" s="40" t="s">
        <v>287</v>
      </c>
      <c r="E218" s="40" t="s">
        <v>290</v>
      </c>
      <c r="F218" s="40" t="s">
        <v>29</v>
      </c>
      <c r="G218" s="40" t="s">
        <v>35</v>
      </c>
      <c r="H218" s="43">
        <v>163.1</v>
      </c>
    </row>
    <row r="219" spans="1:8" ht="35.25" customHeight="1">
      <c r="A219" s="32" t="s">
        <v>293</v>
      </c>
      <c r="B219" s="33" t="s">
        <v>294</v>
      </c>
      <c r="C219" s="34">
        <v>980</v>
      </c>
      <c r="D219" s="35" t="s">
        <v>287</v>
      </c>
      <c r="E219" s="35" t="s">
        <v>295</v>
      </c>
      <c r="F219" s="35"/>
      <c r="G219" s="35"/>
      <c r="H219" s="36">
        <f>H220+H225</f>
        <v>3627.4</v>
      </c>
    </row>
    <row r="220" spans="1:8" ht="51" customHeight="1">
      <c r="A220" s="32"/>
      <c r="B220" s="38" t="s">
        <v>24</v>
      </c>
      <c r="C220" s="39">
        <v>980</v>
      </c>
      <c r="D220" s="40" t="s">
        <v>287</v>
      </c>
      <c r="E220" s="40" t="s">
        <v>295</v>
      </c>
      <c r="F220" s="40" t="s">
        <v>25</v>
      </c>
      <c r="G220" s="35"/>
      <c r="H220" s="41">
        <f>H221</f>
        <v>3386.9</v>
      </c>
    </row>
    <row r="221" spans="1:8" ht="21.75" customHeight="1">
      <c r="A221" s="37"/>
      <c r="B221" s="38" t="s">
        <v>26</v>
      </c>
      <c r="C221" s="39">
        <v>980</v>
      </c>
      <c r="D221" s="40" t="s">
        <v>287</v>
      </c>
      <c r="E221" s="40" t="s">
        <v>295</v>
      </c>
      <c r="F221" s="40" t="s">
        <v>27</v>
      </c>
      <c r="G221" s="40"/>
      <c r="H221" s="41">
        <f>H222</f>
        <v>3386.9</v>
      </c>
    </row>
    <row r="222" spans="1:8" ht="33.75" hidden="1" customHeight="1">
      <c r="A222" s="37"/>
      <c r="B222" s="38" t="s">
        <v>28</v>
      </c>
      <c r="C222" s="39">
        <v>980</v>
      </c>
      <c r="D222" s="40" t="s">
        <v>287</v>
      </c>
      <c r="E222" s="40" t="s">
        <v>295</v>
      </c>
      <c r="F222" s="40" t="s">
        <v>29</v>
      </c>
      <c r="G222" s="40"/>
      <c r="H222" s="41">
        <f>H223+H224</f>
        <v>3386.9</v>
      </c>
    </row>
    <row r="223" spans="1:8" ht="19.5" hidden="1" customHeight="1">
      <c r="A223" s="37" t="s">
        <v>296</v>
      </c>
      <c r="B223" s="53" t="s">
        <v>31</v>
      </c>
      <c r="C223" s="39">
        <v>980</v>
      </c>
      <c r="D223" s="40" t="s">
        <v>287</v>
      </c>
      <c r="E223" s="40" t="s">
        <v>295</v>
      </c>
      <c r="F223" s="40" t="s">
        <v>29</v>
      </c>
      <c r="G223" s="40" t="s">
        <v>32</v>
      </c>
      <c r="H223" s="43">
        <v>2601.3000000000002</v>
      </c>
    </row>
    <row r="224" spans="1:8" ht="19.5" hidden="1" customHeight="1">
      <c r="A224" s="37" t="s">
        <v>297</v>
      </c>
      <c r="B224" s="53" t="s">
        <v>34</v>
      </c>
      <c r="C224" s="39">
        <v>980</v>
      </c>
      <c r="D224" s="40" t="s">
        <v>287</v>
      </c>
      <c r="E224" s="40" t="s">
        <v>295</v>
      </c>
      <c r="F224" s="40" t="s">
        <v>29</v>
      </c>
      <c r="G224" s="40" t="s">
        <v>35</v>
      </c>
      <c r="H224" s="43">
        <v>785.6</v>
      </c>
    </row>
    <row r="225" spans="1:8" ht="35.25" customHeight="1">
      <c r="A225" s="37"/>
      <c r="B225" s="38" t="s">
        <v>52</v>
      </c>
      <c r="C225" s="39">
        <v>980</v>
      </c>
      <c r="D225" s="40" t="s">
        <v>287</v>
      </c>
      <c r="E225" s="40" t="s">
        <v>295</v>
      </c>
      <c r="F225" s="40" t="s">
        <v>53</v>
      </c>
      <c r="G225" s="40"/>
      <c r="H225" s="41">
        <f>H226</f>
        <v>240.50000000000003</v>
      </c>
    </row>
    <row r="226" spans="1:8" s="92" customFormat="1" ht="37.5" customHeight="1">
      <c r="A226" s="37"/>
      <c r="B226" s="105" t="s">
        <v>54</v>
      </c>
      <c r="C226" s="39">
        <v>980</v>
      </c>
      <c r="D226" s="40" t="s">
        <v>287</v>
      </c>
      <c r="E226" s="40" t="s">
        <v>295</v>
      </c>
      <c r="F226" s="40" t="s">
        <v>55</v>
      </c>
      <c r="G226" s="40"/>
      <c r="H226" s="41">
        <f>H227+H230</f>
        <v>240.50000000000003</v>
      </c>
    </row>
    <row r="227" spans="1:8" ht="33" hidden="1" customHeight="1">
      <c r="A227" s="37"/>
      <c r="B227" s="38" t="s">
        <v>56</v>
      </c>
      <c r="C227" s="39">
        <v>980</v>
      </c>
      <c r="D227" s="40" t="s">
        <v>287</v>
      </c>
      <c r="E227" s="40" t="s">
        <v>295</v>
      </c>
      <c r="F227" s="40" t="s">
        <v>57</v>
      </c>
      <c r="G227" s="40"/>
      <c r="H227" s="41">
        <f>H228+H229</f>
        <v>16.8</v>
      </c>
    </row>
    <row r="228" spans="1:8" ht="19.5" hidden="1" customHeight="1">
      <c r="A228" s="37" t="s">
        <v>298</v>
      </c>
      <c r="B228" s="53" t="s">
        <v>76</v>
      </c>
      <c r="C228" s="39">
        <v>980</v>
      </c>
      <c r="D228" s="40" t="s">
        <v>287</v>
      </c>
      <c r="E228" s="40" t="s">
        <v>295</v>
      </c>
      <c r="F228" s="40" t="s">
        <v>57</v>
      </c>
      <c r="G228" s="40" t="s">
        <v>59</v>
      </c>
      <c r="H228" s="43">
        <v>8.5</v>
      </c>
    </row>
    <row r="229" spans="1:8" ht="17.25" hidden="1" customHeight="1">
      <c r="A229" s="37" t="s">
        <v>299</v>
      </c>
      <c r="B229" s="53" t="s">
        <v>45</v>
      </c>
      <c r="C229" s="39">
        <v>980</v>
      </c>
      <c r="D229" s="40" t="s">
        <v>287</v>
      </c>
      <c r="E229" s="40" t="s">
        <v>295</v>
      </c>
      <c r="F229" s="40" t="s">
        <v>57</v>
      </c>
      <c r="G229" s="40" t="s">
        <v>46</v>
      </c>
      <c r="H229" s="43">
        <v>8.3000000000000007</v>
      </c>
    </row>
    <row r="230" spans="1:8" ht="31.5" hidden="1" customHeight="1">
      <c r="A230" s="37"/>
      <c r="B230" s="38" t="s">
        <v>75</v>
      </c>
      <c r="C230" s="39">
        <v>980</v>
      </c>
      <c r="D230" s="40" t="s">
        <v>287</v>
      </c>
      <c r="E230" s="40" t="s">
        <v>295</v>
      </c>
      <c r="F230" s="40" t="s">
        <v>61</v>
      </c>
      <c r="G230" s="40"/>
      <c r="H230" s="41">
        <f>H231+H232+H233</f>
        <v>223.70000000000002</v>
      </c>
    </row>
    <row r="231" spans="1:8" ht="19.5" hidden="1" customHeight="1">
      <c r="A231" s="37" t="s">
        <v>300</v>
      </c>
      <c r="B231" s="115" t="s">
        <v>106</v>
      </c>
      <c r="C231" s="39">
        <v>980</v>
      </c>
      <c r="D231" s="40" t="s">
        <v>287</v>
      </c>
      <c r="E231" s="40" t="s">
        <v>295</v>
      </c>
      <c r="F231" s="40" t="s">
        <v>61</v>
      </c>
      <c r="G231" s="40" t="s">
        <v>107</v>
      </c>
      <c r="H231" s="43">
        <f>45.4+17</f>
        <v>62.4</v>
      </c>
    </row>
    <row r="232" spans="1:8" ht="19.5" hidden="1" customHeight="1">
      <c r="A232" s="37" t="s">
        <v>301</v>
      </c>
      <c r="B232" s="115" t="s">
        <v>64</v>
      </c>
      <c r="C232" s="39">
        <v>980</v>
      </c>
      <c r="D232" s="40" t="s">
        <v>287</v>
      </c>
      <c r="E232" s="40" t="s">
        <v>295</v>
      </c>
      <c r="F232" s="40" t="s">
        <v>61</v>
      </c>
      <c r="G232" s="40" t="s">
        <v>65</v>
      </c>
      <c r="H232" s="43">
        <f>131.3-17</f>
        <v>114.30000000000001</v>
      </c>
    </row>
    <row r="233" spans="1:8" ht="19.5" hidden="1" customHeight="1">
      <c r="A233" s="37" t="s">
        <v>302</v>
      </c>
      <c r="B233" s="53" t="s">
        <v>67</v>
      </c>
      <c r="C233" s="39">
        <v>980</v>
      </c>
      <c r="D233" s="40" t="s">
        <v>287</v>
      </c>
      <c r="E233" s="40" t="s">
        <v>295</v>
      </c>
      <c r="F233" s="40" t="s">
        <v>61</v>
      </c>
      <c r="G233" s="40" t="s">
        <v>68</v>
      </c>
      <c r="H233" s="43">
        <v>47</v>
      </c>
    </row>
    <row r="234" spans="1:8" ht="51.75" customHeight="1">
      <c r="A234" s="32" t="s">
        <v>303</v>
      </c>
      <c r="B234" s="33" t="s">
        <v>304</v>
      </c>
      <c r="C234" s="34">
        <v>980</v>
      </c>
      <c r="D234" s="35" t="s">
        <v>287</v>
      </c>
      <c r="E234" s="35" t="s">
        <v>305</v>
      </c>
      <c r="F234" s="35"/>
      <c r="G234" s="35"/>
      <c r="H234" s="36">
        <f>H240+H235+H244+H249</f>
        <v>13399.6</v>
      </c>
    </row>
    <row r="235" spans="1:8" ht="48" customHeight="1">
      <c r="A235" s="84" t="s">
        <v>306</v>
      </c>
      <c r="B235" s="85" t="s">
        <v>307</v>
      </c>
      <c r="C235" s="86">
        <v>980</v>
      </c>
      <c r="D235" s="87" t="s">
        <v>287</v>
      </c>
      <c r="E235" s="87" t="s">
        <v>308</v>
      </c>
      <c r="F235" s="87"/>
      <c r="G235" s="87"/>
      <c r="H235" s="88">
        <f>H236</f>
        <v>9190.6</v>
      </c>
    </row>
    <row r="236" spans="1:8" ht="19.5" customHeight="1">
      <c r="A236" s="37"/>
      <c r="B236" s="114" t="s">
        <v>277</v>
      </c>
      <c r="C236" s="39">
        <v>980</v>
      </c>
      <c r="D236" s="40" t="s">
        <v>287</v>
      </c>
      <c r="E236" s="40" t="s">
        <v>308</v>
      </c>
      <c r="F236" s="40" t="s">
        <v>278</v>
      </c>
      <c r="G236" s="40"/>
      <c r="H236" s="41">
        <f>H237</f>
        <v>9190.6</v>
      </c>
    </row>
    <row r="237" spans="1:8" s="92" customFormat="1" ht="18.75" customHeight="1">
      <c r="A237" s="37"/>
      <c r="B237" s="114" t="s">
        <v>279</v>
      </c>
      <c r="C237" s="39">
        <v>980</v>
      </c>
      <c r="D237" s="40" t="s">
        <v>287</v>
      </c>
      <c r="E237" s="40" t="s">
        <v>308</v>
      </c>
      <c r="F237" s="40" t="s">
        <v>65</v>
      </c>
      <c r="G237" s="40"/>
      <c r="H237" s="41">
        <f>H238</f>
        <v>9190.6</v>
      </c>
    </row>
    <row r="238" spans="1:8" s="92" customFormat="1" ht="31.5" hidden="1" customHeight="1">
      <c r="A238" s="37"/>
      <c r="B238" s="114" t="s">
        <v>280</v>
      </c>
      <c r="C238" s="39">
        <v>980</v>
      </c>
      <c r="D238" s="40" t="s">
        <v>287</v>
      </c>
      <c r="E238" s="40" t="s">
        <v>308</v>
      </c>
      <c r="F238" s="40" t="s">
        <v>281</v>
      </c>
      <c r="G238" s="40"/>
      <c r="H238" s="41">
        <f>H239</f>
        <v>9190.6</v>
      </c>
    </row>
    <row r="239" spans="1:8" s="93" customFormat="1" ht="18.75" hidden="1" customHeight="1">
      <c r="A239" s="37" t="s">
        <v>309</v>
      </c>
      <c r="B239" s="42" t="s">
        <v>310</v>
      </c>
      <c r="C239" s="39">
        <v>980</v>
      </c>
      <c r="D239" s="40" t="s">
        <v>287</v>
      </c>
      <c r="E239" s="40" t="s">
        <v>308</v>
      </c>
      <c r="F239" s="40" t="s">
        <v>281</v>
      </c>
      <c r="G239" s="40" t="s">
        <v>311</v>
      </c>
      <c r="H239" s="43">
        <v>9190.6</v>
      </c>
    </row>
    <row r="240" spans="1:8" s="92" customFormat="1" ht="35.25" customHeight="1">
      <c r="A240" s="84" t="s">
        <v>312</v>
      </c>
      <c r="B240" s="85" t="s">
        <v>313</v>
      </c>
      <c r="C240" s="86">
        <v>980</v>
      </c>
      <c r="D240" s="87" t="s">
        <v>287</v>
      </c>
      <c r="E240" s="87" t="s">
        <v>314</v>
      </c>
      <c r="F240" s="87"/>
      <c r="G240" s="87"/>
      <c r="H240" s="88">
        <f>H241</f>
        <v>4166.3999999999996</v>
      </c>
    </row>
    <row r="241" spans="1:8">
      <c r="A241" s="37"/>
      <c r="B241" s="114" t="s">
        <v>277</v>
      </c>
      <c r="C241" s="39">
        <v>980</v>
      </c>
      <c r="D241" s="40" t="s">
        <v>287</v>
      </c>
      <c r="E241" s="40" t="s">
        <v>314</v>
      </c>
      <c r="F241" s="40" t="s">
        <v>278</v>
      </c>
      <c r="G241" s="40"/>
      <c r="H241" s="41">
        <f>H242</f>
        <v>4166.3999999999996</v>
      </c>
    </row>
    <row r="242" spans="1:8">
      <c r="A242" s="37"/>
      <c r="B242" s="114" t="s">
        <v>315</v>
      </c>
      <c r="C242" s="39">
        <v>980</v>
      </c>
      <c r="D242" s="40" t="s">
        <v>287</v>
      </c>
      <c r="E242" s="40" t="s">
        <v>314</v>
      </c>
      <c r="F242" s="40" t="s">
        <v>316</v>
      </c>
      <c r="G242" s="40"/>
      <c r="H242" s="41">
        <f>H243</f>
        <v>4166.3999999999996</v>
      </c>
    </row>
    <row r="243" spans="1:8" ht="19.5" hidden="1" customHeight="1">
      <c r="A243" s="37" t="s">
        <v>317</v>
      </c>
      <c r="B243" s="53" t="s">
        <v>45</v>
      </c>
      <c r="C243" s="39">
        <v>980</v>
      </c>
      <c r="D243" s="40" t="s">
        <v>287</v>
      </c>
      <c r="E243" s="40" t="s">
        <v>314</v>
      </c>
      <c r="F243" s="40" t="s">
        <v>316</v>
      </c>
      <c r="G243" s="40" t="s">
        <v>46</v>
      </c>
      <c r="H243" s="43">
        <v>4166.3999999999996</v>
      </c>
    </row>
    <row r="244" spans="1:8" ht="54" customHeight="1">
      <c r="A244" s="84" t="s">
        <v>318</v>
      </c>
      <c r="B244" s="85" t="s">
        <v>319</v>
      </c>
      <c r="C244" s="86">
        <v>980</v>
      </c>
      <c r="D244" s="87" t="s">
        <v>287</v>
      </c>
      <c r="E244" s="87" t="s">
        <v>320</v>
      </c>
      <c r="F244" s="87"/>
      <c r="G244" s="87"/>
      <c r="H244" s="88">
        <f>H245</f>
        <v>41</v>
      </c>
    </row>
    <row r="245" spans="1:8" ht="34.5" customHeight="1">
      <c r="A245" s="37"/>
      <c r="B245" s="38" t="s">
        <v>52</v>
      </c>
      <c r="C245" s="39">
        <v>980</v>
      </c>
      <c r="D245" s="40" t="s">
        <v>287</v>
      </c>
      <c r="E245" s="40" t="s">
        <v>320</v>
      </c>
      <c r="F245" s="40" t="s">
        <v>53</v>
      </c>
      <c r="G245" s="40"/>
      <c r="H245" s="41">
        <f>H246</f>
        <v>41</v>
      </c>
    </row>
    <row r="246" spans="1:8" ht="31.5" customHeight="1">
      <c r="A246" s="37"/>
      <c r="B246" s="105" t="s">
        <v>54</v>
      </c>
      <c r="C246" s="39">
        <v>980</v>
      </c>
      <c r="D246" s="40" t="s">
        <v>287</v>
      </c>
      <c r="E246" s="40" t="s">
        <v>320</v>
      </c>
      <c r="F246" s="40" t="s">
        <v>55</v>
      </c>
      <c r="G246" s="40"/>
      <c r="H246" s="41">
        <f>H247-4</f>
        <v>41</v>
      </c>
    </row>
    <row r="247" spans="1:8" ht="31.5" hidden="1">
      <c r="A247" s="37"/>
      <c r="B247" s="38" t="s">
        <v>75</v>
      </c>
      <c r="C247" s="39">
        <v>980</v>
      </c>
      <c r="D247" s="40" t="s">
        <v>287</v>
      </c>
      <c r="E247" s="40" t="s">
        <v>320</v>
      </c>
      <c r="F247" s="40" t="s">
        <v>61</v>
      </c>
      <c r="G247" s="40"/>
      <c r="H247" s="41">
        <f>H248</f>
        <v>45</v>
      </c>
    </row>
    <row r="248" spans="1:8" hidden="1">
      <c r="A248" s="37" t="s">
        <v>321</v>
      </c>
      <c r="B248" s="53" t="s">
        <v>45</v>
      </c>
      <c r="C248" s="39">
        <v>980</v>
      </c>
      <c r="D248" s="40" t="s">
        <v>287</v>
      </c>
      <c r="E248" s="40" t="s">
        <v>320</v>
      </c>
      <c r="F248" s="40" t="s">
        <v>61</v>
      </c>
      <c r="G248" s="40" t="s">
        <v>46</v>
      </c>
      <c r="H248" s="43">
        <v>45</v>
      </c>
    </row>
    <row r="249" spans="1:8" ht="36" customHeight="1">
      <c r="A249" s="84" t="s">
        <v>322</v>
      </c>
      <c r="B249" s="85" t="s">
        <v>323</v>
      </c>
      <c r="C249" s="86">
        <v>980</v>
      </c>
      <c r="D249" s="87" t="s">
        <v>287</v>
      </c>
      <c r="E249" s="87" t="s">
        <v>324</v>
      </c>
      <c r="F249" s="87"/>
      <c r="G249" s="87"/>
      <c r="H249" s="88">
        <f>H250</f>
        <v>1.6000000000000014</v>
      </c>
    </row>
    <row r="250" spans="1:8" ht="34.5" customHeight="1">
      <c r="A250" s="37"/>
      <c r="B250" s="38" t="s">
        <v>52</v>
      </c>
      <c r="C250" s="39">
        <v>980</v>
      </c>
      <c r="D250" s="40" t="s">
        <v>287</v>
      </c>
      <c r="E250" s="40" t="s">
        <v>324</v>
      </c>
      <c r="F250" s="40" t="s">
        <v>53</v>
      </c>
      <c r="G250" s="40"/>
      <c r="H250" s="41">
        <f>H251</f>
        <v>1.6000000000000014</v>
      </c>
    </row>
    <row r="251" spans="1:8" ht="31.5">
      <c r="A251" s="37"/>
      <c r="B251" s="105" t="s">
        <v>54</v>
      </c>
      <c r="C251" s="39">
        <v>980</v>
      </c>
      <c r="D251" s="40" t="s">
        <v>287</v>
      </c>
      <c r="E251" s="40" t="s">
        <v>324</v>
      </c>
      <c r="F251" s="40" t="s">
        <v>55</v>
      </c>
      <c r="G251" s="40"/>
      <c r="H251" s="41">
        <f>H252-19</f>
        <v>1.6000000000000014</v>
      </c>
    </row>
    <row r="252" spans="1:8" ht="31.5" hidden="1">
      <c r="A252" s="37"/>
      <c r="B252" s="38" t="s">
        <v>75</v>
      </c>
      <c r="C252" s="39">
        <v>980</v>
      </c>
      <c r="D252" s="40" t="s">
        <v>287</v>
      </c>
      <c r="E252" s="40" t="s">
        <v>324</v>
      </c>
      <c r="F252" s="40" t="s">
        <v>61</v>
      </c>
      <c r="G252" s="40"/>
      <c r="H252" s="41">
        <f>H253</f>
        <v>20.6</v>
      </c>
    </row>
    <row r="253" spans="1:8" ht="19.5" hidden="1" customHeight="1">
      <c r="A253" s="37" t="s">
        <v>325</v>
      </c>
      <c r="B253" s="53" t="s">
        <v>45</v>
      </c>
      <c r="C253" s="39">
        <v>980</v>
      </c>
      <c r="D253" s="40" t="s">
        <v>287</v>
      </c>
      <c r="E253" s="40" t="s">
        <v>324</v>
      </c>
      <c r="F253" s="40" t="s">
        <v>61</v>
      </c>
      <c r="G253" s="40" t="s">
        <v>46</v>
      </c>
      <c r="H253" s="43">
        <v>20.6</v>
      </c>
    </row>
    <row r="254" spans="1:8" ht="20.100000000000001" customHeight="1">
      <c r="A254" s="74" t="s">
        <v>326</v>
      </c>
      <c r="B254" s="116" t="s">
        <v>327</v>
      </c>
      <c r="C254" s="117">
        <v>980</v>
      </c>
      <c r="D254" s="118" t="s">
        <v>328</v>
      </c>
      <c r="E254" s="118"/>
      <c r="F254" s="118"/>
      <c r="G254" s="118"/>
      <c r="H254" s="119">
        <f t="shared" ref="H254:H258" si="5">H255</f>
        <v>418.6</v>
      </c>
    </row>
    <row r="255" spans="1:8">
      <c r="A255" s="79" t="s">
        <v>329</v>
      </c>
      <c r="B255" s="80" t="s">
        <v>330</v>
      </c>
      <c r="C255" s="81">
        <v>980</v>
      </c>
      <c r="D255" s="82" t="s">
        <v>331</v>
      </c>
      <c r="E255" s="82"/>
      <c r="F255" s="82"/>
      <c r="G255" s="82"/>
      <c r="H255" s="120">
        <f t="shared" si="5"/>
        <v>418.6</v>
      </c>
    </row>
    <row r="256" spans="1:8" ht="20.25" customHeight="1">
      <c r="A256" s="32" t="s">
        <v>332</v>
      </c>
      <c r="B256" s="33" t="s">
        <v>333</v>
      </c>
      <c r="C256" s="34">
        <v>980</v>
      </c>
      <c r="D256" s="35" t="s">
        <v>331</v>
      </c>
      <c r="E256" s="35" t="s">
        <v>334</v>
      </c>
      <c r="F256" s="35"/>
      <c r="G256" s="35"/>
      <c r="H256" s="36">
        <f t="shared" si="5"/>
        <v>418.6</v>
      </c>
    </row>
    <row r="257" spans="1:8" ht="31.5">
      <c r="A257" s="121"/>
      <c r="B257" s="38" t="s">
        <v>52</v>
      </c>
      <c r="C257" s="39">
        <v>980</v>
      </c>
      <c r="D257" s="40" t="s">
        <v>331</v>
      </c>
      <c r="E257" s="40" t="s">
        <v>334</v>
      </c>
      <c r="F257" s="40" t="s">
        <v>53</v>
      </c>
      <c r="G257" s="40"/>
      <c r="H257" s="41">
        <f t="shared" si="5"/>
        <v>418.6</v>
      </c>
    </row>
    <row r="258" spans="1:8" ht="34.5" customHeight="1">
      <c r="A258" s="121"/>
      <c r="B258" s="105" t="s">
        <v>54</v>
      </c>
      <c r="C258" s="39">
        <v>980</v>
      </c>
      <c r="D258" s="40" t="s">
        <v>331</v>
      </c>
      <c r="E258" s="40" t="s">
        <v>334</v>
      </c>
      <c r="F258" s="40" t="s">
        <v>55</v>
      </c>
      <c r="G258" s="40"/>
      <c r="H258" s="41">
        <f t="shared" si="5"/>
        <v>418.6</v>
      </c>
    </row>
    <row r="259" spans="1:8" ht="37.5" hidden="1" customHeight="1">
      <c r="A259" s="121"/>
      <c r="B259" s="38" t="s">
        <v>75</v>
      </c>
      <c r="C259" s="39">
        <v>980</v>
      </c>
      <c r="D259" s="40" t="s">
        <v>331</v>
      </c>
      <c r="E259" s="40" t="s">
        <v>334</v>
      </c>
      <c r="F259" s="40" t="s">
        <v>61</v>
      </c>
      <c r="G259" s="40"/>
      <c r="H259" s="104">
        <f>H260</f>
        <v>418.6</v>
      </c>
    </row>
    <row r="260" spans="1:8" ht="19.5" hidden="1" customHeight="1">
      <c r="A260" s="37" t="s">
        <v>335</v>
      </c>
      <c r="B260" s="42" t="s">
        <v>45</v>
      </c>
      <c r="C260" s="39">
        <v>980</v>
      </c>
      <c r="D260" s="40" t="s">
        <v>331</v>
      </c>
      <c r="E260" s="40" t="s">
        <v>334</v>
      </c>
      <c r="F260" s="40" t="s">
        <v>61</v>
      </c>
      <c r="G260" s="40" t="s">
        <v>46</v>
      </c>
      <c r="H260" s="43">
        <f>545-166.4+40</f>
        <v>418.6</v>
      </c>
    </row>
    <row r="261" spans="1:8" ht="17.25" customHeight="1">
      <c r="A261" s="74" t="s">
        <v>336</v>
      </c>
      <c r="B261" s="116" t="s">
        <v>337</v>
      </c>
      <c r="C261" s="117">
        <v>980</v>
      </c>
      <c r="D261" s="118" t="s">
        <v>338</v>
      </c>
      <c r="E261" s="118"/>
      <c r="F261" s="118"/>
      <c r="G261" s="118"/>
      <c r="H261" s="119">
        <f>H268+H262</f>
        <v>1915</v>
      </c>
    </row>
    <row r="262" spans="1:8" ht="17.25" customHeight="1">
      <c r="A262" s="79" t="s">
        <v>339</v>
      </c>
      <c r="B262" s="80" t="s">
        <v>340</v>
      </c>
      <c r="C262" s="81">
        <v>980</v>
      </c>
      <c r="D262" s="82" t="s">
        <v>341</v>
      </c>
      <c r="E262" s="82"/>
      <c r="F262" s="82"/>
      <c r="G262" s="82"/>
      <c r="H262" s="83">
        <f>H263</f>
        <v>1854.1</v>
      </c>
    </row>
    <row r="263" spans="1:8" ht="17.25" customHeight="1">
      <c r="A263" s="32" t="s">
        <v>342</v>
      </c>
      <c r="B263" s="33" t="s">
        <v>343</v>
      </c>
      <c r="C263" s="34">
        <v>980</v>
      </c>
      <c r="D263" s="35" t="s">
        <v>341</v>
      </c>
      <c r="E263" s="35" t="s">
        <v>344</v>
      </c>
      <c r="F263" s="35"/>
      <c r="G263" s="35"/>
      <c r="H263" s="36">
        <f>H264</f>
        <v>1854.1</v>
      </c>
    </row>
    <row r="264" spans="1:8" ht="33.75" customHeight="1">
      <c r="A264" s="37"/>
      <c r="B264" s="38" t="s">
        <v>52</v>
      </c>
      <c r="C264" s="39">
        <v>980</v>
      </c>
      <c r="D264" s="40" t="s">
        <v>341</v>
      </c>
      <c r="E264" s="40" t="s">
        <v>344</v>
      </c>
      <c r="F264" s="40" t="s">
        <v>53</v>
      </c>
      <c r="G264" s="40"/>
      <c r="H264" s="41">
        <f>H265</f>
        <v>1854.1</v>
      </c>
    </row>
    <row r="265" spans="1:8" ht="30.75" customHeight="1">
      <c r="A265" s="37"/>
      <c r="B265" s="105" t="s">
        <v>54</v>
      </c>
      <c r="C265" s="39">
        <v>980</v>
      </c>
      <c r="D265" s="40" t="s">
        <v>341</v>
      </c>
      <c r="E265" s="40" t="s">
        <v>344</v>
      </c>
      <c r="F265" s="40" t="s">
        <v>55</v>
      </c>
      <c r="G265" s="40"/>
      <c r="H265" s="41">
        <f>H266</f>
        <v>1854.1</v>
      </c>
    </row>
    <row r="266" spans="1:8" ht="33.75" hidden="1" customHeight="1">
      <c r="A266" s="37"/>
      <c r="B266" s="38" t="s">
        <v>75</v>
      </c>
      <c r="C266" s="39">
        <v>980</v>
      </c>
      <c r="D266" s="40" t="s">
        <v>341</v>
      </c>
      <c r="E266" s="40" t="s">
        <v>344</v>
      </c>
      <c r="F266" s="40" t="s">
        <v>61</v>
      </c>
      <c r="G266" s="40"/>
      <c r="H266" s="41">
        <f>H267</f>
        <v>1854.1</v>
      </c>
    </row>
    <row r="267" spans="1:8" ht="19.5" hidden="1" customHeight="1">
      <c r="A267" s="37" t="s">
        <v>345</v>
      </c>
      <c r="B267" s="53" t="s">
        <v>45</v>
      </c>
      <c r="C267" s="39">
        <v>980</v>
      </c>
      <c r="D267" s="40" t="s">
        <v>341</v>
      </c>
      <c r="E267" s="40" t="s">
        <v>344</v>
      </c>
      <c r="F267" s="40" t="s">
        <v>61</v>
      </c>
      <c r="G267" s="40" t="s">
        <v>46</v>
      </c>
      <c r="H267" s="43">
        <f>1840+14.1</f>
        <v>1854.1</v>
      </c>
    </row>
    <row r="268" spans="1:8" ht="20.25" customHeight="1">
      <c r="A268" s="122" t="s">
        <v>346</v>
      </c>
      <c r="B268" s="80" t="s">
        <v>347</v>
      </c>
      <c r="C268" s="81">
        <v>980</v>
      </c>
      <c r="D268" s="82" t="s">
        <v>348</v>
      </c>
      <c r="E268" s="82"/>
      <c r="F268" s="82"/>
      <c r="G268" s="82"/>
      <c r="H268" s="83">
        <f>H269</f>
        <v>60.899999999999977</v>
      </c>
    </row>
    <row r="269" spans="1:8" ht="33.75" customHeight="1">
      <c r="A269" s="123" t="s">
        <v>349</v>
      </c>
      <c r="B269" s="124" t="s">
        <v>350</v>
      </c>
      <c r="C269" s="107">
        <v>980</v>
      </c>
      <c r="D269" s="108" t="s">
        <v>348</v>
      </c>
      <c r="E269" s="108" t="s">
        <v>351</v>
      </c>
      <c r="F269" s="108"/>
      <c r="G269" s="108"/>
      <c r="H269" s="103">
        <f>H270</f>
        <v>60.899999999999977</v>
      </c>
    </row>
    <row r="270" spans="1:8" ht="33" customHeight="1">
      <c r="A270" s="125"/>
      <c r="B270" s="38" t="s">
        <v>52</v>
      </c>
      <c r="C270" s="110">
        <v>980</v>
      </c>
      <c r="D270" s="111" t="s">
        <v>348</v>
      </c>
      <c r="E270" s="111" t="s">
        <v>351</v>
      </c>
      <c r="F270" s="111" t="s">
        <v>53</v>
      </c>
      <c r="G270" s="111"/>
      <c r="H270" s="104">
        <f>H271</f>
        <v>60.899999999999977</v>
      </c>
    </row>
    <row r="271" spans="1:8" ht="30" customHeight="1">
      <c r="A271" s="125"/>
      <c r="B271" s="105" t="s">
        <v>54</v>
      </c>
      <c r="C271" s="110">
        <v>980</v>
      </c>
      <c r="D271" s="111" t="s">
        <v>348</v>
      </c>
      <c r="E271" s="111" t="s">
        <v>351</v>
      </c>
      <c r="F271" s="111" t="s">
        <v>55</v>
      </c>
      <c r="G271" s="111"/>
      <c r="H271" s="104">
        <f>H272-275</f>
        <v>60.899999999999977</v>
      </c>
    </row>
    <row r="272" spans="1:8" ht="32.25" hidden="1" customHeight="1">
      <c r="A272" s="125"/>
      <c r="B272" s="38" t="s">
        <v>75</v>
      </c>
      <c r="C272" s="110">
        <v>980</v>
      </c>
      <c r="D272" s="111" t="s">
        <v>348</v>
      </c>
      <c r="E272" s="111" t="s">
        <v>351</v>
      </c>
      <c r="F272" s="111" t="s">
        <v>57</v>
      </c>
      <c r="G272" s="111"/>
      <c r="H272" s="104">
        <f>H273</f>
        <v>335.9</v>
      </c>
    </row>
    <row r="273" spans="1:8" ht="19.5" hidden="1" customHeight="1">
      <c r="A273" s="125" t="s">
        <v>352</v>
      </c>
      <c r="B273" s="53" t="s">
        <v>45</v>
      </c>
      <c r="C273" s="110">
        <v>980</v>
      </c>
      <c r="D273" s="111" t="s">
        <v>348</v>
      </c>
      <c r="E273" s="111" t="s">
        <v>351</v>
      </c>
      <c r="F273" s="111" t="s">
        <v>57</v>
      </c>
      <c r="G273" s="111" t="s">
        <v>46</v>
      </c>
      <c r="H273" s="43">
        <f>350-14.1</f>
        <v>335.9</v>
      </c>
    </row>
    <row r="274" spans="1:8" s="92" customFormat="1" ht="20.100000000000001" customHeight="1">
      <c r="A274" s="126" t="s">
        <v>353</v>
      </c>
      <c r="B274" s="127" t="s">
        <v>354</v>
      </c>
      <c r="C274" s="128">
        <v>980</v>
      </c>
      <c r="D274" s="129"/>
      <c r="E274" s="129"/>
      <c r="F274" s="129"/>
      <c r="G274" s="129"/>
      <c r="H274" s="130">
        <f>H275+H282+H311+H304</f>
        <v>17845</v>
      </c>
    </row>
    <row r="275" spans="1:8" ht="21" customHeight="1">
      <c r="A275" s="131" t="s">
        <v>15</v>
      </c>
      <c r="B275" s="132" t="s">
        <v>202</v>
      </c>
      <c r="C275" s="133">
        <v>980</v>
      </c>
      <c r="D275" s="134" t="s">
        <v>203</v>
      </c>
      <c r="E275" s="134"/>
      <c r="F275" s="134"/>
      <c r="G275" s="134"/>
      <c r="H275" s="135">
        <f t="shared" ref="H275:H280" si="6">H276</f>
        <v>690</v>
      </c>
    </row>
    <row r="276" spans="1:8" ht="21" customHeight="1">
      <c r="A276" s="136" t="s">
        <v>18</v>
      </c>
      <c r="B276" s="137" t="s">
        <v>205</v>
      </c>
      <c r="C276" s="138">
        <v>980</v>
      </c>
      <c r="D276" s="139" t="s">
        <v>206</v>
      </c>
      <c r="E276" s="139"/>
      <c r="F276" s="139"/>
      <c r="G276" s="139"/>
      <c r="H276" s="140">
        <f t="shared" si="6"/>
        <v>690</v>
      </c>
    </row>
    <row r="277" spans="1:8" ht="48" customHeight="1">
      <c r="A277" s="141" t="s">
        <v>21</v>
      </c>
      <c r="B277" s="142" t="s">
        <v>208</v>
      </c>
      <c r="C277" s="143">
        <v>980</v>
      </c>
      <c r="D277" s="144" t="s">
        <v>206</v>
      </c>
      <c r="E277" s="144" t="s">
        <v>355</v>
      </c>
      <c r="F277" s="144"/>
      <c r="G277" s="144"/>
      <c r="H277" s="145">
        <f t="shared" si="6"/>
        <v>690</v>
      </c>
    </row>
    <row r="278" spans="1:8" s="92" customFormat="1" ht="36" customHeight="1">
      <c r="A278" s="146"/>
      <c r="B278" s="147" t="s">
        <v>164</v>
      </c>
      <c r="C278" s="148">
        <v>980</v>
      </c>
      <c r="D278" s="149" t="s">
        <v>206</v>
      </c>
      <c r="E278" s="149" t="s">
        <v>355</v>
      </c>
      <c r="F278" s="149" t="s">
        <v>165</v>
      </c>
      <c r="G278" s="149"/>
      <c r="H278" s="150">
        <f t="shared" si="6"/>
        <v>690</v>
      </c>
    </row>
    <row r="279" spans="1:8" s="92" customFormat="1">
      <c r="A279" s="151"/>
      <c r="B279" s="152" t="s">
        <v>356</v>
      </c>
      <c r="C279" s="153">
        <v>980</v>
      </c>
      <c r="D279" s="154" t="s">
        <v>206</v>
      </c>
      <c r="E279" s="154" t="s">
        <v>355</v>
      </c>
      <c r="F279" s="154" t="s">
        <v>357</v>
      </c>
      <c r="G279" s="154"/>
      <c r="H279" s="43">
        <f t="shared" si="6"/>
        <v>690</v>
      </c>
    </row>
    <row r="280" spans="1:8" s="92" customFormat="1" ht="47.25" hidden="1">
      <c r="A280" s="151"/>
      <c r="B280" s="152" t="s">
        <v>358</v>
      </c>
      <c r="C280" s="153">
        <v>980</v>
      </c>
      <c r="D280" s="154" t="s">
        <v>206</v>
      </c>
      <c r="E280" s="154" t="s">
        <v>355</v>
      </c>
      <c r="F280" s="154" t="s">
        <v>359</v>
      </c>
      <c r="G280" s="154"/>
      <c r="H280" s="43">
        <f t="shared" si="6"/>
        <v>690</v>
      </c>
    </row>
    <row r="281" spans="1:8" ht="34.5" hidden="1" customHeight="1">
      <c r="A281" s="151" t="s">
        <v>30</v>
      </c>
      <c r="B281" s="152" t="s">
        <v>360</v>
      </c>
      <c r="C281" s="153">
        <v>980</v>
      </c>
      <c r="D281" s="154" t="s">
        <v>206</v>
      </c>
      <c r="E281" s="154" t="s">
        <v>355</v>
      </c>
      <c r="F281" s="154" t="s">
        <v>359</v>
      </c>
      <c r="G281" s="154" t="s">
        <v>361</v>
      </c>
      <c r="H281" s="43">
        <v>690</v>
      </c>
    </row>
    <row r="282" spans="1:8" ht="20.100000000000001" customHeight="1">
      <c r="A282" s="131" t="s">
        <v>174</v>
      </c>
      <c r="B282" s="132" t="s">
        <v>212</v>
      </c>
      <c r="C282" s="133">
        <v>980</v>
      </c>
      <c r="D282" s="134" t="s">
        <v>213</v>
      </c>
      <c r="E282" s="134"/>
      <c r="F282" s="134"/>
      <c r="G282" s="134"/>
      <c r="H282" s="135">
        <f>H283</f>
        <v>14953</v>
      </c>
    </row>
    <row r="283" spans="1:8" ht="21" customHeight="1">
      <c r="A283" s="155" t="s">
        <v>177</v>
      </c>
      <c r="B283" s="156" t="s">
        <v>222</v>
      </c>
      <c r="C283" s="157">
        <v>980</v>
      </c>
      <c r="D283" s="158" t="s">
        <v>223</v>
      </c>
      <c r="E283" s="158"/>
      <c r="F283" s="158"/>
      <c r="G283" s="158"/>
      <c r="H283" s="159">
        <f>H284+H289+H294+H299</f>
        <v>14953</v>
      </c>
    </row>
    <row r="284" spans="1:8" ht="49.5" customHeight="1">
      <c r="A284" s="160" t="s">
        <v>180</v>
      </c>
      <c r="B284" s="161" t="s">
        <v>362</v>
      </c>
      <c r="C284" s="162">
        <v>980</v>
      </c>
      <c r="D284" s="163" t="s">
        <v>223</v>
      </c>
      <c r="E284" s="163" t="s">
        <v>363</v>
      </c>
      <c r="F284" s="163"/>
      <c r="G284" s="163"/>
      <c r="H284" s="164">
        <f>H285</f>
        <v>12765</v>
      </c>
    </row>
    <row r="285" spans="1:8" ht="33" customHeight="1">
      <c r="A285" s="165"/>
      <c r="B285" s="152" t="s">
        <v>164</v>
      </c>
      <c r="C285" s="166">
        <v>980</v>
      </c>
      <c r="D285" s="167" t="s">
        <v>223</v>
      </c>
      <c r="E285" s="167" t="s">
        <v>363</v>
      </c>
      <c r="F285" s="167" t="s">
        <v>165</v>
      </c>
      <c r="G285" s="167"/>
      <c r="H285" s="168">
        <f>H286</f>
        <v>12765</v>
      </c>
    </row>
    <row r="286" spans="1:8">
      <c r="A286" s="165"/>
      <c r="B286" s="152" t="s">
        <v>356</v>
      </c>
      <c r="C286" s="166">
        <v>980</v>
      </c>
      <c r="D286" s="167" t="s">
        <v>223</v>
      </c>
      <c r="E286" s="167" t="s">
        <v>363</v>
      </c>
      <c r="F286" s="167" t="s">
        <v>357</v>
      </c>
      <c r="G286" s="167"/>
      <c r="H286" s="168">
        <f>H287</f>
        <v>12765</v>
      </c>
    </row>
    <row r="287" spans="1:8" ht="47.25" hidden="1">
      <c r="A287" s="165"/>
      <c r="B287" s="152" t="s">
        <v>358</v>
      </c>
      <c r="C287" s="166">
        <v>980</v>
      </c>
      <c r="D287" s="167" t="s">
        <v>223</v>
      </c>
      <c r="E287" s="167" t="s">
        <v>363</v>
      </c>
      <c r="F287" s="167" t="s">
        <v>359</v>
      </c>
      <c r="G287" s="167"/>
      <c r="H287" s="168">
        <f>H288</f>
        <v>12765</v>
      </c>
    </row>
    <row r="288" spans="1:8" ht="34.5" hidden="1" customHeight="1">
      <c r="A288" s="165" t="s">
        <v>183</v>
      </c>
      <c r="B288" s="152" t="s">
        <v>360</v>
      </c>
      <c r="C288" s="166">
        <v>980</v>
      </c>
      <c r="D288" s="167" t="s">
        <v>223</v>
      </c>
      <c r="E288" s="167" t="s">
        <v>363</v>
      </c>
      <c r="F288" s="167" t="s">
        <v>359</v>
      </c>
      <c r="G288" s="167" t="s">
        <v>361</v>
      </c>
      <c r="H288" s="43">
        <v>12765</v>
      </c>
    </row>
    <row r="289" spans="1:8" ht="34.5" customHeight="1">
      <c r="A289" s="141" t="s">
        <v>364</v>
      </c>
      <c r="B289" s="142" t="s">
        <v>365</v>
      </c>
      <c r="C289" s="143">
        <v>980</v>
      </c>
      <c r="D289" s="144" t="s">
        <v>223</v>
      </c>
      <c r="E289" s="144" t="s">
        <v>366</v>
      </c>
      <c r="F289" s="144"/>
      <c r="G289" s="144"/>
      <c r="H289" s="145">
        <f>H290</f>
        <v>730</v>
      </c>
    </row>
    <row r="290" spans="1:8" ht="33" customHeight="1">
      <c r="A290" s="151"/>
      <c r="B290" s="152" t="s">
        <v>164</v>
      </c>
      <c r="C290" s="153">
        <v>980</v>
      </c>
      <c r="D290" s="154" t="s">
        <v>223</v>
      </c>
      <c r="E290" s="154" t="s">
        <v>366</v>
      </c>
      <c r="F290" s="154" t="s">
        <v>165</v>
      </c>
      <c r="G290" s="154"/>
      <c r="H290" s="41">
        <f>H291</f>
        <v>730</v>
      </c>
    </row>
    <row r="291" spans="1:8">
      <c r="A291" s="151"/>
      <c r="B291" s="152" t="s">
        <v>356</v>
      </c>
      <c r="C291" s="153">
        <v>980</v>
      </c>
      <c r="D291" s="154" t="s">
        <v>223</v>
      </c>
      <c r="E291" s="154" t="s">
        <v>366</v>
      </c>
      <c r="F291" s="154" t="s">
        <v>357</v>
      </c>
      <c r="G291" s="154"/>
      <c r="H291" s="41">
        <f>H292</f>
        <v>730</v>
      </c>
    </row>
    <row r="292" spans="1:8" ht="47.25" hidden="1">
      <c r="A292" s="151"/>
      <c r="B292" s="152" t="s">
        <v>358</v>
      </c>
      <c r="C292" s="153">
        <v>980</v>
      </c>
      <c r="D292" s="154" t="s">
        <v>223</v>
      </c>
      <c r="E292" s="154" t="s">
        <v>366</v>
      </c>
      <c r="F292" s="154" t="s">
        <v>359</v>
      </c>
      <c r="G292" s="154"/>
      <c r="H292" s="41">
        <f>H293</f>
        <v>730</v>
      </c>
    </row>
    <row r="293" spans="1:8" ht="34.5" hidden="1" customHeight="1">
      <c r="A293" s="151" t="s">
        <v>367</v>
      </c>
      <c r="B293" s="152" t="s">
        <v>360</v>
      </c>
      <c r="C293" s="153">
        <v>980</v>
      </c>
      <c r="D293" s="154" t="s">
        <v>223</v>
      </c>
      <c r="E293" s="154" t="s">
        <v>366</v>
      </c>
      <c r="F293" s="154" t="s">
        <v>359</v>
      </c>
      <c r="G293" s="154" t="s">
        <v>361</v>
      </c>
      <c r="H293" s="43">
        <v>730</v>
      </c>
    </row>
    <row r="294" spans="1:8" ht="48.75" customHeight="1">
      <c r="A294" s="169" t="s">
        <v>368</v>
      </c>
      <c r="B294" s="170" t="s">
        <v>225</v>
      </c>
      <c r="C294" s="171">
        <v>980</v>
      </c>
      <c r="D294" s="172" t="s">
        <v>223</v>
      </c>
      <c r="E294" s="172" t="s">
        <v>369</v>
      </c>
      <c r="F294" s="172"/>
      <c r="G294" s="172"/>
      <c r="H294" s="173">
        <f>H295</f>
        <v>1060</v>
      </c>
    </row>
    <row r="295" spans="1:8" ht="31.5">
      <c r="A295" s="146"/>
      <c r="B295" s="147" t="s">
        <v>164</v>
      </c>
      <c r="C295" s="148">
        <v>980</v>
      </c>
      <c r="D295" s="149" t="s">
        <v>223</v>
      </c>
      <c r="E295" s="149" t="s">
        <v>369</v>
      </c>
      <c r="F295" s="149" t="s">
        <v>165</v>
      </c>
      <c r="G295" s="149"/>
      <c r="H295" s="41">
        <f>H296</f>
        <v>1060</v>
      </c>
    </row>
    <row r="296" spans="1:8">
      <c r="A296" s="151"/>
      <c r="B296" s="152" t="s">
        <v>356</v>
      </c>
      <c r="C296" s="153">
        <v>980</v>
      </c>
      <c r="D296" s="154" t="s">
        <v>223</v>
      </c>
      <c r="E296" s="154" t="s">
        <v>369</v>
      </c>
      <c r="F296" s="154" t="s">
        <v>357</v>
      </c>
      <c r="G296" s="154"/>
      <c r="H296" s="41">
        <f>H297</f>
        <v>1060</v>
      </c>
    </row>
    <row r="297" spans="1:8" ht="51.75" hidden="1" customHeight="1">
      <c r="A297" s="151"/>
      <c r="B297" s="152" t="s">
        <v>358</v>
      </c>
      <c r="C297" s="153">
        <v>980</v>
      </c>
      <c r="D297" s="154" t="s">
        <v>223</v>
      </c>
      <c r="E297" s="154" t="s">
        <v>369</v>
      </c>
      <c r="F297" s="154" t="s">
        <v>359</v>
      </c>
      <c r="G297" s="154"/>
      <c r="H297" s="41">
        <f>H298</f>
        <v>1060</v>
      </c>
    </row>
    <row r="298" spans="1:8" ht="33.75" hidden="1" customHeight="1">
      <c r="A298" s="151" t="s">
        <v>370</v>
      </c>
      <c r="B298" s="152" t="s">
        <v>360</v>
      </c>
      <c r="C298" s="153">
        <v>980</v>
      </c>
      <c r="D298" s="154" t="s">
        <v>223</v>
      </c>
      <c r="E298" s="154" t="s">
        <v>369</v>
      </c>
      <c r="F298" s="154" t="s">
        <v>359</v>
      </c>
      <c r="G298" s="154" t="s">
        <v>361</v>
      </c>
      <c r="H298" s="43">
        <v>1060</v>
      </c>
    </row>
    <row r="299" spans="1:8" ht="31.5">
      <c r="A299" s="32" t="s">
        <v>371</v>
      </c>
      <c r="B299" s="33" t="s">
        <v>244</v>
      </c>
      <c r="C299" s="34">
        <v>980</v>
      </c>
      <c r="D299" s="35" t="s">
        <v>223</v>
      </c>
      <c r="E299" s="35" t="s">
        <v>372</v>
      </c>
      <c r="F299" s="35"/>
      <c r="G299" s="35"/>
      <c r="H299" s="36">
        <f>H300</f>
        <v>398</v>
      </c>
    </row>
    <row r="300" spans="1:8" ht="31.5">
      <c r="A300" s="37"/>
      <c r="B300" s="38" t="s">
        <v>164</v>
      </c>
      <c r="C300" s="39">
        <v>980</v>
      </c>
      <c r="D300" s="40" t="s">
        <v>223</v>
      </c>
      <c r="E300" s="40" t="s">
        <v>372</v>
      </c>
      <c r="F300" s="40" t="s">
        <v>165</v>
      </c>
      <c r="G300" s="40"/>
      <c r="H300" s="41">
        <f>H301</f>
        <v>398</v>
      </c>
    </row>
    <row r="301" spans="1:8">
      <c r="A301" s="37"/>
      <c r="B301" s="105" t="s">
        <v>356</v>
      </c>
      <c r="C301" s="39">
        <v>980</v>
      </c>
      <c r="D301" s="40" t="s">
        <v>223</v>
      </c>
      <c r="E301" s="40" t="s">
        <v>372</v>
      </c>
      <c r="F301" s="40" t="s">
        <v>357</v>
      </c>
      <c r="G301" s="40"/>
      <c r="H301" s="41">
        <f>H302</f>
        <v>398</v>
      </c>
    </row>
    <row r="302" spans="1:8" ht="47.25" hidden="1">
      <c r="A302" s="37"/>
      <c r="B302" s="152" t="s">
        <v>358</v>
      </c>
      <c r="C302" s="39">
        <v>980</v>
      </c>
      <c r="D302" s="40" t="s">
        <v>223</v>
      </c>
      <c r="E302" s="40" t="s">
        <v>372</v>
      </c>
      <c r="F302" s="40" t="s">
        <v>359</v>
      </c>
      <c r="G302" s="40"/>
      <c r="H302" s="41">
        <f>H303</f>
        <v>398</v>
      </c>
    </row>
    <row r="303" spans="1:8" ht="31.5" hidden="1">
      <c r="A303" s="37" t="s">
        <v>373</v>
      </c>
      <c r="B303" s="152" t="s">
        <v>360</v>
      </c>
      <c r="C303" s="39">
        <v>980</v>
      </c>
      <c r="D303" s="40" t="s">
        <v>223</v>
      </c>
      <c r="E303" s="40" t="s">
        <v>372</v>
      </c>
      <c r="F303" s="40" t="s">
        <v>359</v>
      </c>
      <c r="G303" s="40" t="s">
        <v>361</v>
      </c>
      <c r="H303" s="43">
        <v>398</v>
      </c>
    </row>
    <row r="304" spans="1:8">
      <c r="A304" s="174" t="s">
        <v>186</v>
      </c>
      <c r="B304" s="175" t="s">
        <v>249</v>
      </c>
      <c r="C304" s="176">
        <v>980</v>
      </c>
      <c r="D304" s="177" t="s">
        <v>250</v>
      </c>
      <c r="E304" s="177"/>
      <c r="F304" s="177"/>
      <c r="G304" s="177"/>
      <c r="H304" s="178">
        <f t="shared" ref="H304:H309" si="7">H305</f>
        <v>1710</v>
      </c>
    </row>
    <row r="305" spans="1:8">
      <c r="A305" s="179" t="s">
        <v>189</v>
      </c>
      <c r="B305" s="180" t="s">
        <v>252</v>
      </c>
      <c r="C305" s="181">
        <v>980</v>
      </c>
      <c r="D305" s="182" t="s">
        <v>253</v>
      </c>
      <c r="E305" s="183"/>
      <c r="F305" s="183"/>
      <c r="G305" s="183"/>
      <c r="H305" s="184">
        <f t="shared" si="7"/>
        <v>1710</v>
      </c>
    </row>
    <row r="306" spans="1:8" ht="47.25">
      <c r="A306" s="32" t="s">
        <v>192</v>
      </c>
      <c r="B306" s="33" t="s">
        <v>265</v>
      </c>
      <c r="C306" s="34">
        <v>980</v>
      </c>
      <c r="D306" s="35" t="s">
        <v>253</v>
      </c>
      <c r="E306" s="35" t="s">
        <v>374</v>
      </c>
      <c r="F306" s="35"/>
      <c r="G306" s="35"/>
      <c r="H306" s="36">
        <f t="shared" si="7"/>
        <v>1710</v>
      </c>
    </row>
    <row r="307" spans="1:8" ht="31.5">
      <c r="A307" s="37"/>
      <c r="B307" s="38" t="s">
        <v>164</v>
      </c>
      <c r="C307" s="39">
        <v>980</v>
      </c>
      <c r="D307" s="40" t="s">
        <v>253</v>
      </c>
      <c r="E307" s="40" t="s">
        <v>374</v>
      </c>
      <c r="F307" s="40" t="s">
        <v>165</v>
      </c>
      <c r="G307" s="40"/>
      <c r="H307" s="41">
        <f t="shared" si="7"/>
        <v>1710</v>
      </c>
    </row>
    <row r="308" spans="1:8">
      <c r="A308" s="37"/>
      <c r="B308" s="105" t="s">
        <v>356</v>
      </c>
      <c r="C308" s="39">
        <v>980</v>
      </c>
      <c r="D308" s="40" t="s">
        <v>253</v>
      </c>
      <c r="E308" s="40" t="s">
        <v>374</v>
      </c>
      <c r="F308" s="40" t="s">
        <v>357</v>
      </c>
      <c r="G308" s="40"/>
      <c r="H308" s="168">
        <f>H309+80</f>
        <v>1710</v>
      </c>
    </row>
    <row r="309" spans="1:8" ht="47.25" hidden="1">
      <c r="A309" s="37"/>
      <c r="B309" s="152" t="s">
        <v>358</v>
      </c>
      <c r="C309" s="39">
        <v>980</v>
      </c>
      <c r="D309" s="40" t="s">
        <v>253</v>
      </c>
      <c r="E309" s="40" t="s">
        <v>374</v>
      </c>
      <c r="F309" s="40" t="s">
        <v>359</v>
      </c>
      <c r="G309" s="185"/>
      <c r="H309" s="168">
        <f t="shared" si="7"/>
        <v>1630</v>
      </c>
    </row>
    <row r="310" spans="1:8" ht="31.5" hidden="1">
      <c r="A310" s="37" t="s">
        <v>195</v>
      </c>
      <c r="B310" s="152" t="s">
        <v>360</v>
      </c>
      <c r="C310" s="39">
        <v>980</v>
      </c>
      <c r="D310" s="40" t="s">
        <v>253</v>
      </c>
      <c r="E310" s="40" t="s">
        <v>374</v>
      </c>
      <c r="F310" s="40" t="s">
        <v>359</v>
      </c>
      <c r="G310" s="185" t="s">
        <v>361</v>
      </c>
      <c r="H310" s="43">
        <v>1630</v>
      </c>
    </row>
    <row r="311" spans="1:8" ht="17.25" customHeight="1">
      <c r="A311" s="131" t="s">
        <v>201</v>
      </c>
      <c r="B311" s="186" t="s">
        <v>327</v>
      </c>
      <c r="C311" s="187">
        <v>980</v>
      </c>
      <c r="D311" s="188" t="s">
        <v>328</v>
      </c>
      <c r="E311" s="188"/>
      <c r="F311" s="188"/>
      <c r="G311" s="188"/>
      <c r="H311" s="189">
        <f t="shared" ref="H311:H316" si="8">H312</f>
        <v>492</v>
      </c>
    </row>
    <row r="312" spans="1:8">
      <c r="A312" s="136" t="s">
        <v>375</v>
      </c>
      <c r="B312" s="137" t="s">
        <v>330</v>
      </c>
      <c r="C312" s="138">
        <v>980</v>
      </c>
      <c r="D312" s="139" t="s">
        <v>331</v>
      </c>
      <c r="E312" s="139"/>
      <c r="F312" s="139"/>
      <c r="G312" s="139"/>
      <c r="H312" s="190">
        <f t="shared" si="8"/>
        <v>492</v>
      </c>
    </row>
    <row r="313" spans="1:8" ht="47.25">
      <c r="A313" s="141" t="s">
        <v>207</v>
      </c>
      <c r="B313" s="142" t="s">
        <v>333</v>
      </c>
      <c r="C313" s="143">
        <v>980</v>
      </c>
      <c r="D313" s="144" t="s">
        <v>331</v>
      </c>
      <c r="E313" s="144" t="s">
        <v>376</v>
      </c>
      <c r="F313" s="144"/>
      <c r="G313" s="144"/>
      <c r="H313" s="145">
        <f t="shared" si="8"/>
        <v>492</v>
      </c>
    </row>
    <row r="314" spans="1:8" ht="31.5">
      <c r="A314" s="146"/>
      <c r="B314" s="147" t="s">
        <v>164</v>
      </c>
      <c r="C314" s="148">
        <v>980</v>
      </c>
      <c r="D314" s="149" t="s">
        <v>331</v>
      </c>
      <c r="E314" s="149" t="s">
        <v>376</v>
      </c>
      <c r="F314" s="149" t="s">
        <v>165</v>
      </c>
      <c r="G314" s="149"/>
      <c r="H314" s="150">
        <f t="shared" si="8"/>
        <v>492</v>
      </c>
    </row>
    <row r="315" spans="1:8" s="1" customFormat="1" ht="19.5" customHeight="1">
      <c r="A315" s="151"/>
      <c r="B315" s="152" t="s">
        <v>356</v>
      </c>
      <c r="C315" s="153">
        <v>980</v>
      </c>
      <c r="D315" s="154" t="s">
        <v>331</v>
      </c>
      <c r="E315" s="154" t="s">
        <v>376</v>
      </c>
      <c r="F315" s="154" t="s">
        <v>357</v>
      </c>
      <c r="G315" s="154"/>
      <c r="H315" s="43">
        <f>H316-80</f>
        <v>492</v>
      </c>
    </row>
    <row r="316" spans="1:8" s="1" customFormat="1" ht="47.25" hidden="1">
      <c r="A316" s="151"/>
      <c r="B316" s="152" t="s">
        <v>358</v>
      </c>
      <c r="C316" s="153">
        <v>980</v>
      </c>
      <c r="D316" s="154" t="s">
        <v>331</v>
      </c>
      <c r="E316" s="154" t="s">
        <v>376</v>
      </c>
      <c r="F316" s="154" t="s">
        <v>359</v>
      </c>
      <c r="G316" s="154"/>
      <c r="H316" s="43">
        <f t="shared" si="8"/>
        <v>572</v>
      </c>
    </row>
    <row r="317" spans="1:8" s="1" customFormat="1" ht="31.5" hidden="1">
      <c r="A317" s="151" t="s">
        <v>210</v>
      </c>
      <c r="B317" s="152" t="s">
        <v>360</v>
      </c>
      <c r="C317" s="153">
        <v>980</v>
      </c>
      <c r="D317" s="154" t="s">
        <v>331</v>
      </c>
      <c r="E317" s="154" t="s">
        <v>376</v>
      </c>
      <c r="F317" s="154" t="s">
        <v>359</v>
      </c>
      <c r="G317" s="185" t="s">
        <v>361</v>
      </c>
      <c r="H317" s="43">
        <v>572</v>
      </c>
    </row>
    <row r="318" spans="1:8" s="1" customFormat="1" ht="20.100000000000001" customHeight="1">
      <c r="A318" s="191"/>
      <c r="B318" s="192" t="s">
        <v>377</v>
      </c>
      <c r="C318" s="193"/>
      <c r="D318" s="194"/>
      <c r="E318" s="194"/>
      <c r="F318" s="194"/>
      <c r="G318" s="194"/>
      <c r="H318" s="195">
        <f>H49+H38+H8+H274</f>
        <v>178000.00000000003</v>
      </c>
    </row>
    <row r="319" spans="1:8" s="1" customFormat="1" ht="20.100000000000001" customHeight="1">
      <c r="A319" s="196"/>
      <c r="B319" s="197"/>
      <c r="C319" s="196"/>
      <c r="D319" s="196"/>
      <c r="E319" s="196"/>
      <c r="F319" s="196"/>
      <c r="G319" s="196"/>
      <c r="H319" s="196"/>
    </row>
    <row r="320" spans="1:8" s="1" customFormat="1" ht="20.25" customHeight="1">
      <c r="C320" s="198"/>
      <c r="D320" s="4"/>
      <c r="E320" s="4"/>
      <c r="F320" s="4"/>
      <c r="G320" s="4"/>
      <c r="H320" s="4"/>
    </row>
    <row r="321" spans="2:8" s="1" customFormat="1" ht="20.25" customHeight="1">
      <c r="B321" s="2"/>
      <c r="C321" s="3"/>
      <c r="D321" s="4"/>
      <c r="E321" s="4"/>
      <c r="F321" s="4"/>
      <c r="G321" s="4"/>
      <c r="H321" s="4"/>
    </row>
    <row r="322" spans="2:8" s="1" customFormat="1" ht="20.25" customHeight="1">
      <c r="C322" s="199"/>
      <c r="D322" s="4"/>
      <c r="E322" s="4"/>
      <c r="F322" s="4"/>
      <c r="G322" s="4"/>
      <c r="H322" s="4"/>
    </row>
  </sheetData>
  <mergeCells count="1">
    <mergeCell ref="A5:H5"/>
  </mergeCells>
  <printOptions horizontalCentered="1"/>
  <pageMargins left="0.78740157480314965" right="0.39370078740157483" top="0.39370078740157483" bottom="0.39370078740157483" header="0.51181102362204722" footer="0.51181102362204722"/>
  <pageSetup paperSize="9" scale="57" fitToHeight="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Вед.струк 10.12 за 2014</vt:lpstr>
      <vt:lpstr>Лист1</vt:lpstr>
      <vt:lpstr>Лист2</vt:lpstr>
      <vt:lpstr>Лист3</vt:lpstr>
      <vt:lpstr>'Вед.струк 10.12 за 2014'!Область_печати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2015-01-14T08:30:55Z</dcterms:modified>
</cp:coreProperties>
</file>