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800" yWindow="-15" windowWidth="10830" windowHeight="10275"/>
  </bookViews>
  <sheets>
    <sheet name="июнь 13" sheetId="69" r:id="rId1"/>
  </sheets>
  <definedNames>
    <definedName name="_xlnm.Print_Area" localSheetId="0">'июнь 13'!$A$1:$J$177</definedName>
  </definedNames>
  <calcPr calcId="124519"/>
</workbook>
</file>

<file path=xl/calcChain.xml><?xml version="1.0" encoding="utf-8"?>
<calcChain xmlns="http://schemas.openxmlformats.org/spreadsheetml/2006/main">
  <c r="J147" i="69"/>
  <c r="J158"/>
  <c r="J157"/>
  <c r="J72"/>
  <c r="I116"/>
  <c r="I19"/>
  <c r="H88"/>
  <c r="H82"/>
  <c r="H81"/>
  <c r="H77"/>
  <c r="I97"/>
  <c r="I93"/>
  <c r="I89"/>
  <c r="H89"/>
  <c r="I84"/>
  <c r="H84"/>
  <c r="H70"/>
  <c r="H71"/>
  <c r="H72"/>
  <c r="H28"/>
  <c r="H29"/>
  <c r="H33"/>
  <c r="H34"/>
  <c r="I34"/>
  <c r="I29" s="1"/>
  <c r="J172"/>
  <c r="J167"/>
  <c r="J165"/>
  <c r="J163"/>
  <c r="J160"/>
  <c r="J153"/>
  <c r="J142"/>
  <c r="J141"/>
  <c r="J136"/>
  <c r="J135"/>
  <c r="J133"/>
  <c r="J132"/>
  <c r="J129"/>
  <c r="J128"/>
  <c r="J127"/>
  <c r="J126"/>
  <c r="J125"/>
  <c r="J124"/>
  <c r="J123"/>
  <c r="J120"/>
  <c r="J119"/>
  <c r="J115"/>
  <c r="J114"/>
  <c r="J113"/>
  <c r="J111"/>
  <c r="J110"/>
  <c r="J109"/>
  <c r="J107"/>
  <c r="J106"/>
  <c r="J105"/>
  <c r="J99"/>
  <c r="J98"/>
  <c r="J97"/>
  <c r="J96"/>
  <c r="J95"/>
  <c r="J94"/>
  <c r="J93"/>
  <c r="J92"/>
  <c r="J91"/>
  <c r="J90"/>
  <c r="J89"/>
  <c r="J87"/>
  <c r="J86"/>
  <c r="J85"/>
  <c r="J84"/>
  <c r="J80"/>
  <c r="J76"/>
  <c r="J74"/>
  <c r="J73"/>
  <c r="J69"/>
  <c r="J65"/>
  <c r="J61"/>
  <c r="J58"/>
  <c r="J57"/>
  <c r="J56"/>
  <c r="J55"/>
  <c r="J53"/>
  <c r="J54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2"/>
  <c r="J31"/>
  <c r="J26"/>
  <c r="J25"/>
  <c r="J23"/>
  <c r="J24"/>
  <c r="J22"/>
  <c r="J18"/>
  <c r="J17"/>
  <c r="H171"/>
  <c r="H170" s="1"/>
  <c r="H169" s="1"/>
  <c r="H168" s="1"/>
  <c r="H166"/>
  <c r="H164"/>
  <c r="H162"/>
  <c r="H161"/>
  <c r="H159"/>
  <c r="H158"/>
  <c r="H157" s="1"/>
  <c r="H156" s="1"/>
  <c r="H155" s="1"/>
  <c r="H152"/>
  <c r="H151"/>
  <c r="H150" s="1"/>
  <c r="H148"/>
  <c r="H146"/>
  <c r="H145" s="1"/>
  <c r="H144" s="1"/>
  <c r="H140"/>
  <c r="H139" s="1"/>
  <c r="H138" s="1"/>
  <c r="H137" s="1"/>
  <c r="H136"/>
  <c r="H134" s="1"/>
  <c r="H131"/>
  <c r="H122"/>
  <c r="H118"/>
  <c r="H117" s="1"/>
  <c r="H115"/>
  <c r="H112" s="1"/>
  <c r="H114"/>
  <c r="H113"/>
  <c r="H108"/>
  <c r="H104"/>
  <c r="H97"/>
  <c r="H93"/>
  <c r="H83"/>
  <c r="H79"/>
  <c r="H78"/>
  <c r="H75"/>
  <c r="H74"/>
  <c r="H73"/>
  <c r="H68"/>
  <c r="H64"/>
  <c r="H63"/>
  <c r="H62" s="1"/>
  <c r="H60"/>
  <c r="H59"/>
  <c r="H58"/>
  <c r="H57" s="1"/>
  <c r="H54"/>
  <c r="H52"/>
  <c r="H51"/>
  <c r="H49"/>
  <c r="H47"/>
  <c r="H41"/>
  <c r="H37"/>
  <c r="H35"/>
  <c r="H31"/>
  <c r="H30" s="1"/>
  <c r="H25"/>
  <c r="H24"/>
  <c r="H21"/>
  <c r="H20"/>
  <c r="H17"/>
  <c r="H12"/>
  <c r="H11"/>
  <c r="I33" l="1"/>
  <c r="I88"/>
  <c r="J88" s="1"/>
  <c r="H103"/>
  <c r="H130"/>
  <c r="H121" s="1"/>
  <c r="H116" s="1"/>
  <c r="H19"/>
  <c r="H56"/>
  <c r="H67"/>
  <c r="H66" s="1"/>
  <c r="H102"/>
  <c r="H101" s="1"/>
  <c r="H100" s="1"/>
  <c r="H154"/>
  <c r="H16"/>
  <c r="H15" s="1"/>
  <c r="H9" s="1"/>
  <c r="H143"/>
  <c r="H27" l="1"/>
  <c r="H173" s="1"/>
  <c r="H10"/>
  <c r="I17" l="1"/>
  <c r="J20"/>
  <c r="J21"/>
  <c r="J14"/>
  <c r="J13"/>
  <c r="I112" l="1"/>
  <c r="J112" s="1"/>
  <c r="I108"/>
  <c r="J108" s="1"/>
  <c r="I104"/>
  <c r="I171"/>
  <c r="J171" s="1"/>
  <c r="I166"/>
  <c r="J166" s="1"/>
  <c r="I164"/>
  <c r="J164" s="1"/>
  <c r="I162"/>
  <c r="J162" s="1"/>
  <c r="I159"/>
  <c r="J159" s="1"/>
  <c r="I157"/>
  <c r="I152"/>
  <c r="J152" s="1"/>
  <c r="I148"/>
  <c r="I146"/>
  <c r="J146" s="1"/>
  <c r="I134"/>
  <c r="J134" s="1"/>
  <c r="I131"/>
  <c r="J131" s="1"/>
  <c r="I122"/>
  <c r="J122" s="1"/>
  <c r="I118"/>
  <c r="J118" s="1"/>
  <c r="I79"/>
  <c r="J79" s="1"/>
  <c r="I78"/>
  <c r="I75"/>
  <c r="J75" s="1"/>
  <c r="I72"/>
  <c r="I71" s="1"/>
  <c r="I68"/>
  <c r="J68" s="1"/>
  <c r="I64"/>
  <c r="J64" s="1"/>
  <c r="I63"/>
  <c r="I60"/>
  <c r="J60" s="1"/>
  <c r="I59"/>
  <c r="I57"/>
  <c r="I56"/>
  <c r="I53"/>
  <c r="J34"/>
  <c r="I30"/>
  <c r="J30" s="1"/>
  <c r="I25"/>
  <c r="I24"/>
  <c r="I12"/>
  <c r="J104" l="1"/>
  <c r="I103"/>
  <c r="I102" s="1"/>
  <c r="J102" s="1"/>
  <c r="J78"/>
  <c r="I70"/>
  <c r="J70" s="1"/>
  <c r="J71"/>
  <c r="I62"/>
  <c r="J62" s="1"/>
  <c r="J63"/>
  <c r="J59"/>
  <c r="I28"/>
  <c r="I117"/>
  <c r="J117" s="1"/>
  <c r="I145"/>
  <c r="J145" s="1"/>
  <c r="I161"/>
  <c r="J161" s="1"/>
  <c r="J12"/>
  <c r="I151"/>
  <c r="J151" s="1"/>
  <c r="I170"/>
  <c r="J170" s="1"/>
  <c r="I83"/>
  <c r="J83" s="1"/>
  <c r="I67"/>
  <c r="J67" s="1"/>
  <c r="J33"/>
  <c r="J29"/>
  <c r="I11"/>
  <c r="I130"/>
  <c r="J130" s="1"/>
  <c r="J103"/>
  <c r="I16"/>
  <c r="I156"/>
  <c r="J156" s="1"/>
  <c r="I140"/>
  <c r="J140" s="1"/>
  <c r="I144" l="1"/>
  <c r="J144" s="1"/>
  <c r="I82"/>
  <c r="J82" s="1"/>
  <c r="I121"/>
  <c r="I139"/>
  <c r="J139" s="1"/>
  <c r="I169"/>
  <c r="J169" s="1"/>
  <c r="I150"/>
  <c r="J150" s="1"/>
  <c r="J11"/>
  <c r="I155"/>
  <c r="J155" s="1"/>
  <c r="I15"/>
  <c r="I10" s="1"/>
  <c r="I101"/>
  <c r="J101" s="1"/>
  <c r="I66"/>
  <c r="J28"/>
  <c r="J66" l="1"/>
  <c r="J116"/>
  <c r="J121"/>
  <c r="I81"/>
  <c r="J81" s="1"/>
  <c r="I143"/>
  <c r="J143" s="1"/>
  <c r="I168"/>
  <c r="J168" s="1"/>
  <c r="I138"/>
  <c r="J138" s="1"/>
  <c r="I154"/>
  <c r="J154" s="1"/>
  <c r="I9"/>
  <c r="I100"/>
  <c r="J100" s="1"/>
  <c r="I77" l="1"/>
  <c r="J77" s="1"/>
  <c r="I137"/>
  <c r="J137" l="1"/>
  <c r="I27"/>
  <c r="I173" s="1"/>
  <c r="J27" l="1"/>
  <c r="J173"/>
  <c r="J16"/>
  <c r="J19"/>
  <c r="J15" l="1"/>
  <c r="J10" l="1"/>
  <c r="J9" l="1"/>
</calcChain>
</file>

<file path=xl/sharedStrings.xml><?xml version="1.0" encoding="utf-8"?>
<sst xmlns="http://schemas.openxmlformats.org/spreadsheetml/2006/main" count="759" uniqueCount="350">
  <si>
    <t>(тыс.руб.)</t>
  </si>
  <si>
    <t>№ п\п</t>
  </si>
  <si>
    <t>Наименование статей</t>
  </si>
  <si>
    <t>Код   ГРБС</t>
  </si>
  <si>
    <t>Код раздела и подраздела</t>
  </si>
  <si>
    <t>Код целевой статьи</t>
  </si>
  <si>
    <t>Код вида расходов</t>
  </si>
  <si>
    <t>Код экономической статьи</t>
  </si>
  <si>
    <t>I</t>
  </si>
  <si>
    <t xml:space="preserve">Муниципальный Совет МО Смольнинское </t>
  </si>
  <si>
    <t>1</t>
  </si>
  <si>
    <t>0102</t>
  </si>
  <si>
    <t>1.1</t>
  </si>
  <si>
    <t>002 01 01</t>
  </si>
  <si>
    <t>1.1.1</t>
  </si>
  <si>
    <t>Заработная плата</t>
  </si>
  <si>
    <t>211</t>
  </si>
  <si>
    <t>1.1.2</t>
  </si>
  <si>
    <t>Начисления на выплаты по оплате труда</t>
  </si>
  <si>
    <t>213</t>
  </si>
  <si>
    <t>2</t>
  </si>
  <si>
    <t>0103</t>
  </si>
  <si>
    <t>2.1</t>
  </si>
  <si>
    <t>2.1.1</t>
  </si>
  <si>
    <t>Прочие выплаты</t>
  </si>
  <si>
    <t>212</t>
  </si>
  <si>
    <t>002 04 01</t>
  </si>
  <si>
    <t>II</t>
  </si>
  <si>
    <t xml:space="preserve">Администрация МО Смольнинское </t>
  </si>
  <si>
    <t>0104</t>
  </si>
  <si>
    <t>002 05 01</t>
  </si>
  <si>
    <t>1.2</t>
  </si>
  <si>
    <t>002 06 01</t>
  </si>
  <si>
    <t>1.2.1</t>
  </si>
  <si>
    <t>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</si>
  <si>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</si>
  <si>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</si>
  <si>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</si>
  <si>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</si>
  <si>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</si>
  <si>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</si>
  <si>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980</t>
  </si>
  <si>
    <t>224</t>
  </si>
  <si>
    <t>Работы, услуги по содержанию имущества</t>
  </si>
  <si>
    <t>225</t>
  </si>
  <si>
    <t>Прочие работы, услуги</t>
  </si>
  <si>
    <t>226</t>
  </si>
  <si>
    <t>Прочие расходы</t>
  </si>
  <si>
    <t>290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</si>
  <si>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</si>
  <si>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</si>
  <si>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</si>
  <si>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</si>
  <si>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1.3</t>
  </si>
  <si>
    <t>1.3.1</t>
  </si>
  <si>
    <t>598</t>
  </si>
  <si>
    <t>0111</t>
  </si>
  <si>
    <t>070 01 01</t>
  </si>
  <si>
    <t>3</t>
  </si>
  <si>
    <t>0113</t>
  </si>
  <si>
    <t>3.1</t>
  </si>
  <si>
    <t>4</t>
  </si>
  <si>
    <t>092 01 01</t>
  </si>
  <si>
    <t>4.1</t>
  </si>
  <si>
    <t>5</t>
  </si>
  <si>
    <t>0309</t>
  </si>
  <si>
    <t>219 03 01</t>
  </si>
  <si>
    <t>6</t>
  </si>
  <si>
    <t>0503</t>
  </si>
  <si>
    <t>6.1</t>
  </si>
  <si>
    <t>6.2</t>
  </si>
  <si>
    <t>7</t>
  </si>
  <si>
    <t>0707</t>
  </si>
  <si>
    <t>7.1</t>
  </si>
  <si>
    <t>795 02 01</t>
  </si>
  <si>
    <t xml:space="preserve">Мероприятия по профилактике дорожно-транспортного травматизма </t>
  </si>
  <si>
    <t>8</t>
  </si>
  <si>
    <t>0801</t>
  </si>
  <si>
    <t>795 04 01</t>
  </si>
  <si>
    <t>8.1</t>
  </si>
  <si>
    <t>1004</t>
  </si>
  <si>
    <t>520 13 01</t>
  </si>
  <si>
    <t>Пособия по социальной помощи населению</t>
  </si>
  <si>
    <t>520 13 02</t>
  </si>
  <si>
    <t>795 03 01</t>
  </si>
  <si>
    <t>Расходы на создание, распространение и выпуск газеты "Муниципальный округ Смольнинский"</t>
  </si>
  <si>
    <t>1202</t>
  </si>
  <si>
    <t>431 99 01</t>
  </si>
  <si>
    <t>795 05 01</t>
  </si>
  <si>
    <t>795 05 02</t>
  </si>
  <si>
    <t>795 05 03</t>
  </si>
  <si>
    <t>ИТОГО</t>
  </si>
  <si>
    <t xml:space="preserve">Зам. главы Администрации по финансовым вопросам                                                                                                      </t>
  </si>
  <si>
    <t>И.А.Андреева</t>
  </si>
  <si>
    <t>Охрана семьи и детства</t>
  </si>
  <si>
    <t>к постановлению</t>
  </si>
  <si>
    <t>Администрации МО Смольнинское</t>
  </si>
  <si>
    <t>III</t>
  </si>
  <si>
    <t>1003</t>
  </si>
  <si>
    <t>505 01 00</t>
  </si>
  <si>
    <t xml:space="preserve">Пенсии, пособия, выплачиваемые организациями сектора государственного управления                             </t>
  </si>
  <si>
    <t>263</t>
  </si>
  <si>
    <t>Периодическая печать и издательства</t>
  </si>
  <si>
    <t>Расходы на изготовление брошюр, печать плакатов и календарей</t>
  </si>
  <si>
    <t xml:space="preserve"> МБУ МО Смольнинское "Центр социальной помощи"</t>
  </si>
  <si>
    <t>Исполнитель: Главный специалист</t>
  </si>
  <si>
    <t>862</t>
  </si>
  <si>
    <t>851</t>
  </si>
  <si>
    <t>852</t>
  </si>
  <si>
    <t>611</t>
  </si>
  <si>
    <t>630</t>
  </si>
  <si>
    <t>870</t>
  </si>
  <si>
    <t>002 05 00</t>
  </si>
  <si>
    <t>242</t>
  </si>
  <si>
    <t>1101</t>
  </si>
  <si>
    <t>1204</t>
  </si>
  <si>
    <t>457 03 01</t>
  </si>
  <si>
    <t>457 03 02</t>
  </si>
  <si>
    <t>510 02 00</t>
  </si>
  <si>
    <t>121</t>
  </si>
  <si>
    <t>244</t>
  </si>
  <si>
    <t>122</t>
  </si>
  <si>
    <t>314</t>
  </si>
  <si>
    <t>0705</t>
  </si>
  <si>
    <t>795 05 04</t>
  </si>
  <si>
    <t>002 03 01</t>
  </si>
  <si>
    <t>092 05 01</t>
  </si>
  <si>
    <t>002 02 01</t>
  </si>
  <si>
    <t>002 05 03</t>
  </si>
  <si>
    <t>5.1</t>
  </si>
  <si>
    <t>600 04 01</t>
  </si>
  <si>
    <t>5.1.1</t>
  </si>
  <si>
    <t>Расходы на текущий ремонт и озеленение придомовых территорий и территорий дворов,  установке, содержанию и ремонту ограждений газонов; установке и содержанию малых архитектурных форм, уличной мебели и хозяйственно-бытового оборудования</t>
  </si>
  <si>
    <t>795 01 01</t>
  </si>
  <si>
    <t>795 01 02</t>
  </si>
  <si>
    <t>795 01 00</t>
  </si>
  <si>
    <t>Профессиональная подготовка, переподготовка и повышение квалификации</t>
  </si>
  <si>
    <t>6.1.1</t>
  </si>
  <si>
    <t>428 00 01</t>
  </si>
  <si>
    <t>Расходы на приобретение в собственность нежилого помещения административно-офисного назначения для муниципальных нужд</t>
  </si>
  <si>
    <t>002 05 02</t>
  </si>
  <si>
    <t>795 06 01</t>
  </si>
  <si>
    <t>510 02 01</t>
  </si>
  <si>
    <t>441</t>
  </si>
  <si>
    <t xml:space="preserve"> М.Н.Бездетнова</t>
  </si>
  <si>
    <t>7.1.1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</si>
  <si>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</si>
  <si>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</si>
  <si>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</si>
  <si>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</si>
  <si>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1.1.1.1</t>
  </si>
  <si>
    <t>1.1.1.2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</si>
  <si>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</si>
  <si>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002 00 00</t>
  </si>
  <si>
    <t>1.2.1.1</t>
  </si>
  <si>
    <t>Компенсация депутатам осуществляющим свои полномочия на непостоянной основе</t>
  </si>
  <si>
    <t>1.2.1.1.1</t>
  </si>
  <si>
    <t>Аппарат представительного органа муниципального образования</t>
  </si>
  <si>
    <t>Другие общегосударственные расходы</t>
  </si>
  <si>
    <t>1.3.1.</t>
  </si>
  <si>
    <t>Уплата членских взносов на осуществление деятельности Совета муниципальных образований Санкт-Петербурга и содержания его органов</t>
  </si>
  <si>
    <t>1.3.1.1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</si>
  <si>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</si>
  <si>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</t>
  </si>
  <si>
    <t>Местная администрация</t>
  </si>
  <si>
    <t>1.1.2.1</t>
  </si>
  <si>
    <t>Содержание и обеспечение деятельности местной администрации по решению вопросов местного значения</t>
  </si>
  <si>
    <t>1.1.2.1.1</t>
  </si>
  <si>
    <t>1.1.2.1.2.</t>
  </si>
  <si>
    <t>1.1.2.1.3</t>
  </si>
  <si>
    <t>1.1.2.1.4</t>
  </si>
  <si>
    <t>1.1.2.1.5</t>
  </si>
  <si>
    <t>1.1.2.1.6</t>
  </si>
  <si>
    <t>1.1.2.1.7</t>
  </si>
  <si>
    <t>1.1.2.1.8</t>
  </si>
  <si>
    <t>1.1.2.1.9</t>
  </si>
  <si>
    <t>1.1.2.1.10</t>
  </si>
  <si>
    <t>1.1.2.1.11</t>
  </si>
  <si>
    <t>1.1.2.1.12</t>
  </si>
  <si>
    <t>1.1.2.1.13</t>
  </si>
  <si>
    <t>1.1.2.1.14</t>
  </si>
  <si>
    <t>1.1.2.1.15</t>
  </si>
  <si>
    <t>1.1.2.1.16</t>
  </si>
  <si>
    <t>1.1.2.2</t>
  </si>
  <si>
    <t>1.1.2.2.1</t>
  </si>
  <si>
    <t>1.1.2.3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</si>
  <si>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</si>
  <si>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1.1.2.3.1</t>
  </si>
  <si>
    <t>Резервные фонды</t>
  </si>
  <si>
    <t>Резервный  фонд местной администрации</t>
  </si>
  <si>
    <t>Безвозмездные перечисления организациям, за исключением государственных и муниципальных организаций</t>
  </si>
  <si>
    <t>Национальная безопасность и правоохранительная деятельность</t>
  </si>
  <si>
    <t>0300</t>
  </si>
  <si>
    <t>Защита населения и территории от черезвычайных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</si>
  <si>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</si>
  <si>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2.1.1.1</t>
  </si>
  <si>
    <t>Жилищно-коммунальное хозяйство</t>
  </si>
  <si>
    <t>0500</t>
  </si>
  <si>
    <t>Благоустройство</t>
  </si>
  <si>
    <t>3.1.1</t>
  </si>
  <si>
    <t>Выполнение оформления к праздничным мероприятиям на территории муниципального образования</t>
  </si>
  <si>
    <t>3.1.1.1</t>
  </si>
  <si>
    <t>3.1.2</t>
  </si>
  <si>
    <t>Муниципальные целевые программы</t>
  </si>
  <si>
    <t>795 00 00</t>
  </si>
  <si>
    <t>3.1.2.1</t>
  </si>
  <si>
    <t>Муниципальная целевая программа  по благоустройству и озеленению придомовых и дворовых территорий муниципального образования</t>
  </si>
  <si>
    <t>3.1.2.1.1</t>
  </si>
  <si>
    <t>3.1.2.1.1.1</t>
  </si>
  <si>
    <t>3.1.2.1.1.2</t>
  </si>
  <si>
    <t>3.1.2.1.2</t>
  </si>
  <si>
    <t>Расходы на оборудование контейнерных площадок на дворовых территориях; ликвидацию несанкционированных свалок бытовых отходов и мусора; уборку территорий,  не включенных в адресные программы, утвержденные исполнительными органами государственной власти Санкт-Петербурга</t>
  </si>
  <si>
    <t>3.1.2.1.2.1</t>
  </si>
  <si>
    <t>Образование</t>
  </si>
  <si>
    <t>0700</t>
  </si>
  <si>
    <t>4.1.1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</si>
  <si>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</si>
  <si>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4.1.1.1</t>
  </si>
  <si>
    <t>4.2</t>
  </si>
  <si>
    <t>Молодежная политика и оздоровление детей</t>
  </si>
  <si>
    <t>4.2.1</t>
  </si>
  <si>
    <t>4.2.1.1</t>
  </si>
  <si>
    <t>795 02 00</t>
  </si>
  <si>
    <t>4.2.1.1.1</t>
  </si>
  <si>
    <t>4.2.1.1.1.1</t>
  </si>
  <si>
    <t>Культура, кинематография</t>
  </si>
  <si>
    <t>0800</t>
  </si>
  <si>
    <t>Культура</t>
  </si>
  <si>
    <t>5.1.1.1</t>
  </si>
  <si>
    <t>5.1.1.1.1</t>
  </si>
  <si>
    <t>Социальная политика</t>
  </si>
  <si>
    <t>1000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</si>
  <si>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</si>
  <si>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</si>
  <si>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6.1.1.2</t>
  </si>
  <si>
    <t>6.2.1</t>
  </si>
  <si>
    <t>Организация деятельности по опеке и попечительству</t>
  </si>
  <si>
    <t>6.2.1.1</t>
  </si>
  <si>
    <t>6.2.1.2</t>
  </si>
  <si>
    <t>6.2.1.3</t>
  </si>
  <si>
    <t>6.2.1.4</t>
  </si>
  <si>
    <t>6.2.1.5</t>
  </si>
  <si>
    <t>6.2.1.6</t>
  </si>
  <si>
    <t>6.2.1.7</t>
  </si>
  <si>
    <t>6.2.2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</si>
  <si>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</si>
  <si>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</si>
  <si>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6.2.2.1</t>
  </si>
  <si>
    <t>Содержание ребенка в семье опекуна и приемной семье</t>
  </si>
  <si>
    <t>6.2.2.1.1</t>
  </si>
  <si>
    <t>6.2.2.1.2</t>
  </si>
  <si>
    <t>6.2.2.2</t>
  </si>
  <si>
    <t>Вознаграждение, причитающееся приемному родителю</t>
  </si>
  <si>
    <t>6.2.2.2.1</t>
  </si>
  <si>
    <t>6.2.2.2.2</t>
  </si>
  <si>
    <t>Физическая культура и спорт</t>
  </si>
  <si>
    <t>1100</t>
  </si>
  <si>
    <t>Физическая культура</t>
  </si>
  <si>
    <t>7.1.1.1</t>
  </si>
  <si>
    <t>Муниципальная целевая программа по организации работы по развитию на территории муниципального образования физтческой кульутры и спорта</t>
  </si>
  <si>
    <t>7.1.1.1.1</t>
  </si>
  <si>
    <t>Средства массовой информации</t>
  </si>
  <si>
    <t>1200</t>
  </si>
  <si>
    <t>8.1.1</t>
  </si>
  <si>
    <t>Опубликование муниципальных правовых актов, иной информации</t>
  </si>
  <si>
    <t>457 03 00</t>
  </si>
  <si>
    <t>8.1.1.1</t>
  </si>
  <si>
    <t>8.1.1.1.1</t>
  </si>
  <si>
    <t>8.1.1.2</t>
  </si>
  <si>
    <t>8.1.1.2.1</t>
  </si>
  <si>
    <t>8.2</t>
  </si>
  <si>
    <t>Другие вопросы в области средств массовой информации</t>
  </si>
  <si>
    <t>8.2.1</t>
  </si>
  <si>
    <t>8.2.1.1</t>
  </si>
  <si>
    <t>Муниципальная целевая программа создания и выпуска телевизионных передач и иных видеоматериалов о деятельности ОМСУ</t>
  </si>
  <si>
    <t>8.2.1.1.1</t>
  </si>
  <si>
    <t>Содержание и обеспечение деятельности муниципальных учреждений, обеспечивающих предоставление услуг в сфере молодежной политики</t>
  </si>
  <si>
    <t>431 99 00</t>
  </si>
  <si>
    <t>Безвозмездные перечисления государственным и муниципальным организациям</t>
  </si>
  <si>
    <t>Временное трудоустройства несовершеннолетних в возрасте от 14 до 18 лет в свободное от учебы время</t>
  </si>
  <si>
    <t>1.1.3</t>
  </si>
  <si>
    <t>1.1.3.1</t>
  </si>
  <si>
    <t>Субсидии на муниципальную целевую программу по организации и проведению мероприятий военно-патриотической направленности для жителей МО Смольнинское</t>
  </si>
  <si>
    <t>1.1.3.1.1</t>
  </si>
  <si>
    <t>1.1.3.2</t>
  </si>
  <si>
    <t>Субсидии на муниципальную целевую программу по организации и проведению  культурно-досуговых мероприятий для жителей МО Смольнинское</t>
  </si>
  <si>
    <t>1.1.3.2.1</t>
  </si>
  <si>
    <t>1.1.3.3</t>
  </si>
  <si>
    <t>Субсидии на муниципальную целевую программу по организации и проведению мероприятий по профилактике наркомании и тобакокурения, профилактике экстремизма, противодействия терроризму,развития толерантности, профилактике дорожных правонарушений</t>
  </si>
  <si>
    <t>1.1.3.3.1</t>
  </si>
  <si>
    <t>Субсидии на муниципальную целевую программу по организацию работы по развитию на территории МО массовой физической культуры и спорта</t>
  </si>
  <si>
    <t>2.1.1.1.1</t>
  </si>
  <si>
    <t>5.1.1.1.2</t>
  </si>
  <si>
    <t>4.2.1.1.1.2</t>
  </si>
  <si>
    <t>5.1.1.1.3</t>
  </si>
  <si>
    <t>4.2.1.1.1.3</t>
  </si>
  <si>
    <t>7.1.1.1.2</t>
  </si>
  <si>
    <t>Мероприятия по участию в деятельности по профилактике наркомании</t>
  </si>
  <si>
    <t>795 07 00</t>
  </si>
  <si>
    <t>795 07 01</t>
  </si>
  <si>
    <t>Мероприятия по сохранению и развитию местных традиций и обрядов</t>
  </si>
  <si>
    <t>Мероприятия по организации и проведению досуговых мероприятий</t>
  </si>
  <si>
    <t>795 04 02</t>
  </si>
  <si>
    <t>795 04 03</t>
  </si>
  <si>
    <t>Муниципальная целевая программа  по организации и проведению мероприятий по участию в деятельности по профилактике правонарушений для жителей МО</t>
  </si>
  <si>
    <t>795 07 02</t>
  </si>
  <si>
    <t>795 07 03</t>
  </si>
  <si>
    <t>Мероприятия по организации и проведению местных,  городских, праздничных и иных зрелищных мероприятий</t>
  </si>
  <si>
    <t>Мероприятия по участию в профилактитке терроризма и экстремизма, а также в минимизации и (или) ликвидации последствий проявления терроризма и экстремизма, развитие толерантности.</t>
  </si>
  <si>
    <t>Муниципальные  целевые программы</t>
  </si>
  <si>
    <t>4.2.1.2</t>
  </si>
  <si>
    <t>4.2.1.2.1</t>
  </si>
  <si>
    <t>4.2.1.2.1.1</t>
  </si>
  <si>
    <t>4.2.1.2.1.2</t>
  </si>
  <si>
    <t>4.2.1.2.1.3</t>
  </si>
  <si>
    <t>4.2.1.2.2</t>
  </si>
  <si>
    <t>4.2.1.2.2.1</t>
  </si>
  <si>
    <t>4.2.1.2.2.2</t>
  </si>
  <si>
    <t>4.2.1.2.2.3</t>
  </si>
  <si>
    <t>4.2.1.2.3</t>
  </si>
  <si>
    <t>4.2.1.2.3.1</t>
  </si>
  <si>
    <t>4.2.1.2.3.2</t>
  </si>
  <si>
    <t>Муниципальная целевая программа по организации и проведению  местных, городских, праздничных и досуговых мероприятий, мероприятий по сохранению и развитию местных традиций и обрядов для жителей округа</t>
  </si>
  <si>
    <t>5.1.1.1.1.1</t>
  </si>
  <si>
    <t>5.1.1.1.1.2</t>
  </si>
  <si>
    <t>5.1.1.1.1.3</t>
  </si>
  <si>
    <t>5.1.1.1.2.1.1</t>
  </si>
  <si>
    <t>5.1.1.1.2.1.2</t>
  </si>
  <si>
    <t>5.1.1.1.2.1.3</t>
  </si>
  <si>
    <t>5.1.1.1.3.1</t>
  </si>
  <si>
    <t>5.1.1.1.3.2</t>
  </si>
  <si>
    <t>5.1.1.1.3.3</t>
  </si>
  <si>
    <t>795 04 00</t>
  </si>
  <si>
    <t>Исполнено</t>
  </si>
  <si>
    <t>% исполнения</t>
  </si>
  <si>
    <t>ОТЧЕТ ОБ ИСПОЛНЕНИИ  РАСХОДНОЙ ЧАСТИ  БЮДЖЕТА   МО СМОЛЬНИНСКОЕ  ВО 2 КВАРТАЛЕ 2013 ГОДА</t>
  </si>
  <si>
    <t>Руководство и управление в сфере установленных функций органов местного самоуправления</t>
  </si>
  <si>
    <t>1.2.1.2</t>
  </si>
  <si>
    <t>1.2.1.2.1</t>
  </si>
  <si>
    <t>1.2.1.2.2</t>
  </si>
  <si>
    <t>1.2.1.2.3</t>
  </si>
  <si>
    <t>1.2.1.2.4</t>
  </si>
  <si>
    <t>1.1.2.1.17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</si>
  <si>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</si>
  <si>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Муниципальная целевая программа по военно-патриотическому воспитанию  граждан на территории МО</t>
  </si>
  <si>
    <t>Мероприятия по военно-патриотическому воспитанию граждан</t>
  </si>
  <si>
    <t>6.1.1.1.</t>
  </si>
  <si>
    <t>Приложение  2</t>
  </si>
  <si>
    <t>План на 2 квартал</t>
  </si>
  <si>
    <t>№ 191 от 04.07.2013 г.</t>
  </si>
</sst>
</file>

<file path=xl/styles.xml><?xml version="1.0" encoding="utf-8"?>
<styleSheet xmlns="http://schemas.openxmlformats.org/spreadsheetml/2006/main">
  <numFmts count="7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_р_._-;_-@_-"/>
    <numFmt numFmtId="165" formatCode="#,##0.0"/>
    <numFmt numFmtId="166" formatCode="#,##0.0_ ;\-#,##0.0\ "/>
    <numFmt numFmtId="167" formatCode="0.0"/>
  </numFmts>
  <fonts count="21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sz val="13"/>
      <name val="Times New Roman"/>
      <family val="1"/>
      <charset val="204"/>
    </font>
    <font>
      <b/>
      <sz val="13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3"/>
      <color theme="1"/>
      <name val="Calibri"/>
      <family val="2"/>
      <charset val="204"/>
      <scheme val="minor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0"/>
      <name val="Arial Cyr"/>
      <charset val="204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sz val="13"/>
      <color rgb="FF000000"/>
      <name val="Times New Roman"/>
      <family val="1"/>
      <charset val="204"/>
    </font>
  </fonts>
  <fills count="1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9" fillId="0" borderId="0"/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3" fillId="6" borderId="1">
      <alignment horizontal="left" vertical="justify" wrapText="1"/>
    </xf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69">
    <xf numFmtId="0" fontId="0" fillId="0" borderId="0" xfId="0"/>
    <xf numFmtId="0" fontId="1" fillId="0" borderId="0" xfId="1" applyFont="1" applyFill="1" applyAlignment="1">
      <alignment horizontal="center" vertical="center"/>
    </xf>
    <xf numFmtId="0" fontId="1" fillId="0" borderId="0" xfId="1" applyFont="1" applyFill="1" applyAlignment="1">
      <alignment horizontal="left" vertical="center" wrapText="1"/>
    </xf>
    <xf numFmtId="164" fontId="1" fillId="0" borderId="0" xfId="2" applyNumberFormat="1" applyFont="1" applyFill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10" fillId="0" borderId="0" xfId="1" applyFont="1" applyFill="1" applyAlignment="1">
      <alignment horizontal="right" vertical="center"/>
    </xf>
    <xf numFmtId="0" fontId="6" fillId="0" borderId="0" xfId="1" applyFont="1"/>
    <xf numFmtId="0" fontId="1" fillId="0" borderId="0" xfId="1" applyFont="1" applyFill="1" applyAlignment="1">
      <alignment horizontal="left" vertical="center"/>
    </xf>
    <xf numFmtId="41" fontId="1" fillId="0" borderId="0" xfId="2" applyFont="1" applyFill="1" applyAlignment="1">
      <alignment horizontal="center" vertical="center"/>
    </xf>
    <xf numFmtId="49" fontId="1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right" vertical="center"/>
    </xf>
    <xf numFmtId="165" fontId="1" fillId="0" borderId="0" xfId="1" applyNumberFormat="1" applyFont="1" applyFill="1" applyAlignment="1">
      <alignment vertical="center" wrapText="1"/>
    </xf>
    <xf numFmtId="0" fontId="12" fillId="0" borderId="0" xfId="1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164" fontId="2" fillId="0" borderId="0" xfId="1" applyNumberFormat="1" applyFont="1" applyFill="1" applyAlignment="1">
      <alignment horizontal="center" vertical="center"/>
    </xf>
    <xf numFmtId="164" fontId="4" fillId="0" borderId="0" xfId="1" applyNumberFormat="1" applyFont="1" applyFill="1" applyAlignment="1">
      <alignment horizontal="center"/>
    </xf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textRotation="90" wrapText="1"/>
    </xf>
    <xf numFmtId="41" fontId="1" fillId="0" borderId="1" xfId="2" applyFont="1" applyFill="1" applyBorder="1" applyAlignment="1">
      <alignment horizontal="center" vertical="center" textRotation="90" wrapText="1"/>
    </xf>
    <xf numFmtId="49" fontId="1" fillId="0" borderId="1" xfId="1" applyNumberFormat="1" applyFont="1" applyFill="1" applyBorder="1" applyAlignment="1">
      <alignment horizontal="center" vertical="center" textRotation="90" wrapText="1"/>
    </xf>
    <xf numFmtId="165" fontId="1" fillId="0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41" fontId="5" fillId="2" borderId="1" xfId="2" applyFont="1" applyFill="1" applyBorder="1" applyAlignment="1">
      <alignment horizontal="center" vertical="center" wrapText="1"/>
    </xf>
    <xf numFmtId="165" fontId="7" fillId="2" borderId="1" xfId="2" applyNumberFormat="1" applyFont="1" applyFill="1" applyBorder="1" applyAlignment="1">
      <alignment horizontal="center" vertical="center" wrapText="1"/>
    </xf>
    <xf numFmtId="49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49" fontId="3" fillId="3" borderId="1" xfId="2" applyNumberFormat="1" applyFont="1" applyFill="1" applyBorder="1" applyAlignment="1">
      <alignment horizontal="center" vertical="center" wrapText="1"/>
    </xf>
    <xf numFmtId="165" fontId="3" fillId="3" borderId="1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1" fillId="0" borderId="1" xfId="2" applyNumberFormat="1" applyFont="1" applyFill="1" applyBorder="1" applyAlignment="1">
      <alignment horizontal="center" vertical="center" wrapText="1"/>
    </xf>
    <xf numFmtId="49" fontId="3" fillId="5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 wrapText="1"/>
    </xf>
    <xf numFmtId="49" fontId="3" fillId="5" borderId="1" xfId="2" applyNumberFormat="1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49" fontId="3" fillId="0" borderId="1" xfId="2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1" fillId="0" borderId="1" xfId="2" applyNumberFormat="1" applyFont="1" applyFill="1" applyBorder="1" applyAlignment="1">
      <alignment horizontal="center" vertical="center"/>
    </xf>
    <xf numFmtId="49" fontId="1" fillId="0" borderId="1" xfId="1" applyNumberFormat="1" applyFont="1" applyFill="1" applyBorder="1" applyAlignment="1">
      <alignment horizontal="left" vertical="center" wrapText="1"/>
    </xf>
    <xf numFmtId="0" fontId="3" fillId="6" borderId="1" xfId="1" applyFont="1" applyFill="1" applyBorder="1" applyAlignment="1">
      <alignment horizontal="center" vertical="center" wrapText="1"/>
    </xf>
    <xf numFmtId="49" fontId="3" fillId="6" borderId="1" xfId="2" applyNumberFormat="1" applyFont="1" applyFill="1" applyBorder="1" applyAlignment="1">
      <alignment horizontal="center" vertical="center"/>
    </xf>
    <xf numFmtId="49" fontId="1" fillId="6" borderId="1" xfId="1" applyNumberFormat="1" applyFont="1" applyFill="1" applyBorder="1" applyAlignment="1">
      <alignment horizontal="center" vertical="center"/>
    </xf>
    <xf numFmtId="49" fontId="3" fillId="6" borderId="1" xfId="1" applyNumberFormat="1" applyFont="1" applyFill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3" fillId="6" borderId="1" xfId="1" applyFont="1" applyFill="1" applyBorder="1" applyAlignment="1">
      <alignment horizontal="center" vertical="center"/>
    </xf>
    <xf numFmtId="165" fontId="3" fillId="6" borderId="1" xfId="1" applyNumberFormat="1" applyFont="1" applyFill="1" applyBorder="1" applyAlignment="1">
      <alignment horizontal="center" vertical="center"/>
    </xf>
    <xf numFmtId="49" fontId="3" fillId="5" borderId="3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 wrapText="1"/>
    </xf>
    <xf numFmtId="49" fontId="3" fillId="5" borderId="2" xfId="1" applyNumberFormat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165" fontId="3" fillId="7" borderId="2" xfId="1" applyNumberFormat="1" applyFont="1" applyFill="1" applyBorder="1" applyAlignment="1">
      <alignment horizontal="center" vertical="center" wrapText="1"/>
    </xf>
    <xf numFmtId="165" fontId="3" fillId="5" borderId="1" xfId="3" applyNumberFormat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/>
    </xf>
    <xf numFmtId="0" fontId="1" fillId="6" borderId="1" xfId="1" applyFont="1" applyFill="1" applyBorder="1" applyAlignment="1">
      <alignment horizontal="center" vertical="center" wrapText="1"/>
    </xf>
    <xf numFmtId="49" fontId="1" fillId="6" borderId="1" xfId="2" applyNumberFormat="1" applyFont="1" applyFill="1" applyBorder="1" applyAlignment="1">
      <alignment horizontal="center" vertical="center"/>
    </xf>
    <xf numFmtId="49" fontId="13" fillId="6" borderId="1" xfId="1" applyNumberFormat="1" applyFont="1" applyFill="1" applyBorder="1" applyAlignment="1">
      <alignment horizontal="center" vertical="center"/>
    </xf>
    <xf numFmtId="0" fontId="13" fillId="6" borderId="1" xfId="1" applyFont="1" applyFill="1" applyBorder="1" applyAlignment="1">
      <alignment horizontal="center" vertical="center"/>
    </xf>
    <xf numFmtId="165" fontId="13" fillId="6" borderId="1" xfId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/>
    </xf>
    <xf numFmtId="49" fontId="3" fillId="9" borderId="1" xfId="1" applyNumberFormat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left" vertical="center" wrapText="1"/>
    </xf>
    <xf numFmtId="0" fontId="3" fillId="9" borderId="1" xfId="1" applyFont="1" applyFill="1" applyBorder="1" applyAlignment="1">
      <alignment horizontal="center" vertical="center" wrapText="1"/>
    </xf>
    <xf numFmtId="49" fontId="3" fillId="9" borderId="1" xfId="2" applyNumberFormat="1" applyFont="1" applyFill="1" applyBorder="1" applyAlignment="1">
      <alignment horizontal="center" vertical="center"/>
    </xf>
    <xf numFmtId="0" fontId="3" fillId="9" borderId="1" xfId="1" applyFont="1" applyFill="1" applyBorder="1" applyAlignment="1">
      <alignment horizontal="center" vertical="center"/>
    </xf>
    <xf numFmtId="165" fontId="8" fillId="9" borderId="1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/>
    </xf>
    <xf numFmtId="0" fontId="2" fillId="0" borderId="0" xfId="1" applyFont="1"/>
    <xf numFmtId="49" fontId="2" fillId="0" borderId="1" xfId="1" applyNumberFormat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49" fontId="2" fillId="0" borderId="1" xfId="2" applyNumberFormat="1" applyFont="1" applyFill="1" applyBorder="1" applyAlignment="1">
      <alignment horizontal="center" vertical="center"/>
    </xf>
    <xf numFmtId="1" fontId="2" fillId="0" borderId="1" xfId="1" applyNumberFormat="1" applyFont="1" applyFill="1" applyBorder="1" applyAlignment="1">
      <alignment horizontal="center" vertical="center"/>
    </xf>
    <xf numFmtId="49" fontId="2" fillId="6" borderId="1" xfId="1" applyNumberFormat="1" applyFont="1" applyFill="1" applyBorder="1" applyAlignment="1">
      <alignment horizontal="center" vertical="center"/>
    </xf>
    <xf numFmtId="0" fontId="2" fillId="6" borderId="1" xfId="1" applyFont="1" applyFill="1" applyBorder="1" applyAlignment="1">
      <alignment horizontal="center" vertical="center" wrapText="1"/>
    </xf>
    <xf numFmtId="49" fontId="2" fillId="6" borderId="1" xfId="2" applyNumberFormat="1" applyFont="1" applyFill="1" applyBorder="1" applyAlignment="1">
      <alignment horizontal="center" vertical="center"/>
    </xf>
    <xf numFmtId="49" fontId="3" fillId="3" borderId="1" xfId="1" applyNumberFormat="1" applyFont="1" applyFill="1" applyBorder="1" applyAlignment="1">
      <alignment horizontal="center" vertical="center"/>
    </xf>
    <xf numFmtId="49" fontId="3" fillId="3" borderId="1" xfId="2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/>
    </xf>
    <xf numFmtId="49" fontId="13" fillId="3" borderId="1" xfId="1" applyNumberFormat="1" applyFont="1" applyFill="1" applyBorder="1" applyAlignment="1">
      <alignment horizontal="center" vertical="center" wrapText="1"/>
    </xf>
    <xf numFmtId="49" fontId="1" fillId="0" borderId="4" xfId="1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49" fontId="1" fillId="0" borderId="4" xfId="2" applyNumberFormat="1" applyFont="1" applyFill="1" applyBorder="1" applyAlignment="1">
      <alignment horizontal="center" vertical="center"/>
    </xf>
    <xf numFmtId="0" fontId="1" fillId="0" borderId="4" xfId="1" applyFont="1" applyFill="1" applyBorder="1" applyAlignment="1">
      <alignment horizontal="center" vertical="center"/>
    </xf>
    <xf numFmtId="165" fontId="1" fillId="0" borderId="4" xfId="1" applyNumberFormat="1" applyFont="1" applyFill="1" applyBorder="1" applyAlignment="1">
      <alignment horizontal="center" vertical="center" wrapText="1"/>
    </xf>
    <xf numFmtId="49" fontId="3" fillId="5" borderId="2" xfId="2" applyNumberFormat="1" applyFont="1" applyFill="1" applyBorder="1" applyAlignment="1">
      <alignment horizontal="center" vertical="center"/>
    </xf>
    <xf numFmtId="165" fontId="3" fillId="5" borderId="2" xfId="1" applyNumberFormat="1" applyFont="1" applyFill="1" applyBorder="1" applyAlignment="1">
      <alignment horizontal="center" vertical="center"/>
    </xf>
    <xf numFmtId="49" fontId="3" fillId="6" borderId="3" xfId="1" applyNumberFormat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 wrapText="1"/>
    </xf>
    <xf numFmtId="49" fontId="3" fillId="6" borderId="2" xfId="2" applyNumberFormat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165" fontId="3" fillId="6" borderId="2" xfId="1" applyNumberFormat="1" applyFont="1" applyFill="1" applyBorder="1" applyAlignment="1">
      <alignment horizontal="center" vertical="center"/>
    </xf>
    <xf numFmtId="49" fontId="1" fillId="0" borderId="1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 wrapText="1"/>
    </xf>
    <xf numFmtId="49" fontId="3" fillId="6" borderId="5" xfId="2" applyNumberFormat="1" applyFont="1" applyFill="1" applyBorder="1" applyAlignment="1">
      <alignment horizontal="center" vertical="center"/>
    </xf>
    <xf numFmtId="0" fontId="3" fillId="6" borderId="5" xfId="1" applyFont="1" applyFill="1" applyBorder="1" applyAlignment="1">
      <alignment horizontal="center" vertical="center"/>
    </xf>
    <xf numFmtId="0" fontId="1" fillId="0" borderId="5" xfId="1" applyFont="1" applyBorder="1" applyAlignment="1">
      <alignment horizontal="center" vertical="center" wrapText="1"/>
    </xf>
    <xf numFmtId="49" fontId="1" fillId="0" borderId="5" xfId="1" applyNumberFormat="1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/>
    </xf>
    <xf numFmtId="0" fontId="1" fillId="0" borderId="2" xfId="1" applyFont="1" applyBorder="1" applyAlignment="1">
      <alignment horizontal="center" vertical="center"/>
    </xf>
    <xf numFmtId="49" fontId="2" fillId="6" borderId="3" xfId="1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 wrapText="1"/>
    </xf>
    <xf numFmtId="49" fontId="2" fillId="6" borderId="2" xfId="2" applyNumberFormat="1" applyFont="1" applyFill="1" applyBorder="1" applyAlignment="1">
      <alignment horizontal="center" vertical="center"/>
    </xf>
    <xf numFmtId="0" fontId="2" fillId="6" borderId="2" xfId="1" applyFont="1" applyFill="1" applyBorder="1" applyAlignment="1">
      <alignment horizontal="center" vertical="center"/>
    </xf>
    <xf numFmtId="165" fontId="2" fillId="6" borderId="2" xfId="1" applyNumberFormat="1" applyFont="1" applyFill="1" applyBorder="1" applyAlignment="1">
      <alignment horizontal="center" vertical="center"/>
    </xf>
    <xf numFmtId="165" fontId="14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/>
    </xf>
    <xf numFmtId="0" fontId="1" fillId="0" borderId="4" xfId="1" applyFont="1" applyBorder="1" applyAlignment="1">
      <alignment horizontal="center" vertical="center"/>
    </xf>
    <xf numFmtId="0" fontId="16" fillId="0" borderId="0" xfId="1" applyFont="1" applyAlignment="1">
      <alignment horizontal="left"/>
    </xf>
    <xf numFmtId="165" fontId="1" fillId="0" borderId="1" xfId="0" applyNumberFormat="1" applyFont="1" applyFill="1" applyBorder="1" applyAlignment="1">
      <alignment horizontal="center" vertical="center" wrapText="1"/>
    </xf>
    <xf numFmtId="43" fontId="3" fillId="5" borderId="1" xfId="5" applyFont="1" applyFill="1" applyBorder="1" applyAlignment="1">
      <alignment horizontal="center" vertical="center"/>
    </xf>
    <xf numFmtId="43" fontId="13" fillId="6" borderId="1" xfId="5" applyFont="1" applyFill="1" applyBorder="1" applyAlignment="1">
      <alignment horizontal="center" vertical="center"/>
    </xf>
    <xf numFmtId="43" fontId="13" fillId="6" borderId="1" xfId="5" applyFont="1" applyFill="1" applyBorder="1" applyAlignment="1">
      <alignment horizontal="center" vertical="center" wrapText="1"/>
    </xf>
    <xf numFmtId="43" fontId="1" fillId="0" borderId="1" xfId="5" applyFont="1" applyFill="1" applyBorder="1" applyAlignment="1">
      <alignment horizontal="center" vertical="center" wrapText="1"/>
    </xf>
    <xf numFmtId="167" fontId="1" fillId="0" borderId="1" xfId="5" applyNumberFormat="1" applyFont="1" applyFill="1" applyBorder="1" applyAlignment="1">
      <alignment horizontal="center" vertical="center" wrapText="1"/>
    </xf>
    <xf numFmtId="49" fontId="13" fillId="0" borderId="3" xfId="1" applyNumberFormat="1" applyFont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 wrapText="1"/>
    </xf>
    <xf numFmtId="49" fontId="13" fillId="6" borderId="5" xfId="2" applyNumberFormat="1" applyFont="1" applyFill="1" applyBorder="1" applyAlignment="1">
      <alignment horizontal="center" vertical="center"/>
    </xf>
    <xf numFmtId="0" fontId="13" fillId="6" borderId="5" xfId="1" applyFont="1" applyFill="1" applyBorder="1" applyAlignment="1">
      <alignment horizontal="center" vertical="center"/>
    </xf>
    <xf numFmtId="165" fontId="1" fillId="6" borderId="1" xfId="1" applyNumberFormat="1" applyFont="1" applyFill="1" applyBorder="1" applyAlignment="1">
      <alignment horizontal="center" vertical="center"/>
    </xf>
    <xf numFmtId="49" fontId="3" fillId="11" borderId="1" xfId="1" applyNumberFormat="1" applyFont="1" applyFill="1" applyBorder="1" applyAlignment="1">
      <alignment horizontal="center" vertical="center" wrapText="1"/>
    </xf>
    <xf numFmtId="0" fontId="3" fillId="11" borderId="1" xfId="1" applyFont="1" applyFill="1" applyBorder="1" applyAlignment="1">
      <alignment horizontal="center" vertical="center" wrapText="1"/>
    </xf>
    <xf numFmtId="49" fontId="3" fillId="11" borderId="1" xfId="2" applyNumberFormat="1" applyFont="1" applyFill="1" applyBorder="1" applyAlignment="1">
      <alignment horizontal="center" vertical="center" wrapText="1"/>
    </xf>
    <xf numFmtId="165" fontId="8" fillId="11" borderId="1" xfId="2" applyNumberFormat="1" applyFont="1" applyFill="1" applyBorder="1" applyAlignment="1">
      <alignment horizontal="center" vertical="center" wrapText="1"/>
    </xf>
    <xf numFmtId="49" fontId="3" fillId="6" borderId="1" xfId="1" applyNumberFormat="1" applyFont="1" applyFill="1" applyBorder="1" applyAlignment="1">
      <alignment horizontal="center" vertical="center" wrapText="1"/>
    </xf>
    <xf numFmtId="49" fontId="3" fillId="6" borderId="1" xfId="2" applyNumberFormat="1" applyFont="1" applyFill="1" applyBorder="1" applyAlignment="1">
      <alignment horizontal="center" vertical="center" wrapText="1"/>
    </xf>
    <xf numFmtId="165" fontId="3" fillId="6" borderId="1" xfId="1" applyNumberFormat="1" applyFont="1" applyFill="1" applyBorder="1" applyAlignment="1">
      <alignment horizontal="center" vertical="center" wrapText="1"/>
    </xf>
    <xf numFmtId="0" fontId="6" fillId="6" borderId="0" xfId="1" applyFont="1" applyFill="1"/>
    <xf numFmtId="49" fontId="13" fillId="6" borderId="1" xfId="1" applyNumberFormat="1" applyFont="1" applyFill="1" applyBorder="1" applyAlignment="1">
      <alignment horizontal="center" vertical="center" wrapText="1"/>
    </xf>
    <xf numFmtId="49" fontId="5" fillId="12" borderId="1" xfId="1" applyNumberFormat="1" applyFont="1" applyFill="1" applyBorder="1" applyAlignment="1">
      <alignment horizontal="center" vertical="center" wrapText="1"/>
    </xf>
    <xf numFmtId="0" fontId="5" fillId="12" borderId="1" xfId="1" applyFont="1" applyFill="1" applyBorder="1" applyAlignment="1">
      <alignment horizontal="center" vertical="center" wrapText="1"/>
    </xf>
    <xf numFmtId="49" fontId="5" fillId="12" borderId="1" xfId="2" applyNumberFormat="1" applyFont="1" applyFill="1" applyBorder="1" applyAlignment="1">
      <alignment horizontal="center" vertical="center" wrapText="1"/>
    </xf>
    <xf numFmtId="165" fontId="7" fillId="12" borderId="1" xfId="1" applyNumberFormat="1" applyFont="1" applyFill="1" applyBorder="1" applyAlignment="1">
      <alignment horizontal="center" vertical="center" wrapText="1"/>
    </xf>
    <xf numFmtId="49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49" fontId="3" fillId="4" borderId="1" xfId="2" applyNumberFormat="1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center" vertical="center" wrapText="1"/>
    </xf>
    <xf numFmtId="165" fontId="14" fillId="0" borderId="1" xfId="1" applyNumberFormat="1" applyFont="1" applyBorder="1" applyAlignment="1">
      <alignment horizontal="center"/>
    </xf>
    <xf numFmtId="0" fontId="13" fillId="6" borderId="1" xfId="1" applyFont="1" applyFill="1" applyBorder="1" applyAlignment="1">
      <alignment horizontal="center" vertical="center" wrapText="1"/>
    </xf>
    <xf numFmtId="49" fontId="13" fillId="6" borderId="1" xfId="2" applyNumberFormat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/>
    </xf>
    <xf numFmtId="49" fontId="3" fillId="4" borderId="1" xfId="2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49" fontId="3" fillId="4" borderId="3" xfId="1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 wrapText="1"/>
    </xf>
    <xf numFmtId="49" fontId="3" fillId="4" borderId="2" xfId="2" applyNumberFormat="1" applyFont="1" applyFill="1" applyBorder="1" applyAlignment="1">
      <alignment horizontal="center" vertical="center"/>
    </xf>
    <xf numFmtId="0" fontId="3" fillId="4" borderId="2" xfId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/>
    </xf>
    <xf numFmtId="49" fontId="3" fillId="6" borderId="2" xfId="1" applyNumberFormat="1" applyFont="1" applyFill="1" applyBorder="1" applyAlignment="1">
      <alignment horizontal="center" vertical="center"/>
    </xf>
    <xf numFmtId="165" fontId="3" fillId="13" borderId="2" xfId="1" applyNumberFormat="1" applyFont="1" applyFill="1" applyBorder="1" applyAlignment="1">
      <alignment horizontal="center" vertical="center" wrapText="1"/>
    </xf>
    <xf numFmtId="0" fontId="13" fillId="6" borderId="2" xfId="1" applyFont="1" applyFill="1" applyBorder="1" applyAlignment="1">
      <alignment horizontal="center" vertical="center"/>
    </xf>
    <xf numFmtId="49" fontId="5" fillId="14" borderId="1" xfId="1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 wrapText="1"/>
    </xf>
    <xf numFmtId="49" fontId="5" fillId="14" borderId="1" xfId="2" applyNumberFormat="1" applyFont="1" applyFill="1" applyBorder="1" applyAlignment="1">
      <alignment horizontal="center" vertical="center"/>
    </xf>
    <xf numFmtId="0" fontId="5" fillId="14" borderId="1" xfId="1" applyFont="1" applyFill="1" applyBorder="1" applyAlignment="1">
      <alignment horizontal="center" vertical="center"/>
    </xf>
    <xf numFmtId="165" fontId="7" fillId="14" borderId="1" xfId="1" applyNumberFormat="1" applyFont="1" applyFill="1" applyBorder="1" applyAlignment="1">
      <alignment horizontal="center" vertical="center"/>
    </xf>
    <xf numFmtId="49" fontId="3" fillId="8" borderId="3" xfId="1" applyNumberFormat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 wrapText="1"/>
    </xf>
    <xf numFmtId="49" fontId="3" fillId="8" borderId="2" xfId="2" applyNumberFormat="1" applyFont="1" applyFill="1" applyBorder="1" applyAlignment="1">
      <alignment horizontal="center" vertical="center"/>
    </xf>
    <xf numFmtId="0" fontId="3" fillId="8" borderId="2" xfId="1" applyFont="1" applyFill="1" applyBorder="1" applyAlignment="1">
      <alignment horizontal="center" vertical="center"/>
    </xf>
    <xf numFmtId="165" fontId="3" fillId="8" borderId="2" xfId="1" applyNumberFormat="1" applyFont="1" applyFill="1" applyBorder="1" applyAlignment="1">
      <alignment horizontal="center" vertical="center"/>
    </xf>
    <xf numFmtId="49" fontId="3" fillId="15" borderId="3" xfId="1" applyNumberFormat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 wrapText="1"/>
    </xf>
    <xf numFmtId="49" fontId="3" fillId="15" borderId="2" xfId="2" applyNumberFormat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165" fontId="3" fillId="15" borderId="2" xfId="1" applyNumberFormat="1" applyFont="1" applyFill="1" applyBorder="1" applyAlignment="1">
      <alignment horizontal="center" vertical="center"/>
    </xf>
    <xf numFmtId="49" fontId="13" fillId="0" borderId="1" xfId="1" applyNumberFormat="1" applyFont="1" applyFill="1" applyBorder="1" applyAlignment="1">
      <alignment horizontal="center" vertical="center"/>
    </xf>
    <xf numFmtId="165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/>
    </xf>
    <xf numFmtId="1" fontId="13" fillId="0" borderId="1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 wrapText="1"/>
    </xf>
    <xf numFmtId="0" fontId="2" fillId="10" borderId="1" xfId="1" applyFont="1" applyFill="1" applyBorder="1" applyAlignment="1">
      <alignment horizontal="center" vertical="center" wrapText="1"/>
    </xf>
    <xf numFmtId="49" fontId="2" fillId="10" borderId="5" xfId="1" applyNumberFormat="1" applyFont="1" applyFill="1" applyBorder="1" applyAlignment="1">
      <alignment horizontal="center" vertical="center"/>
    </xf>
    <xf numFmtId="0" fontId="2" fillId="10" borderId="5" xfId="1" applyFont="1" applyFill="1" applyBorder="1" applyAlignment="1">
      <alignment horizontal="center" vertical="center"/>
    </xf>
    <xf numFmtId="165" fontId="2" fillId="0" borderId="5" xfId="1" applyNumberFormat="1" applyFont="1" applyBorder="1" applyAlignment="1">
      <alignment horizontal="center" vertical="center" wrapText="1"/>
    </xf>
    <xf numFmtId="0" fontId="3" fillId="15" borderId="1" xfId="1" applyFont="1" applyFill="1" applyBorder="1" applyAlignment="1">
      <alignment horizontal="center" vertical="center" wrapText="1"/>
    </xf>
    <xf numFmtId="49" fontId="3" fillId="15" borderId="1" xfId="2" applyNumberFormat="1" applyFont="1" applyFill="1" applyBorder="1" applyAlignment="1">
      <alignment horizontal="center" vertical="center"/>
    </xf>
    <xf numFmtId="167" fontId="3" fillId="10" borderId="1" xfId="5" applyNumberFormat="1" applyFont="1" applyFill="1" applyBorder="1" applyAlignment="1">
      <alignment horizontal="center" vertical="center" wrapText="1"/>
    </xf>
    <xf numFmtId="43" fontId="1" fillId="6" borderId="1" xfId="5" applyFont="1" applyFill="1" applyBorder="1" applyAlignment="1">
      <alignment horizontal="center" vertical="center"/>
    </xf>
    <xf numFmtId="167" fontId="1" fillId="0" borderId="1" xfId="1" applyNumberFormat="1" applyFont="1" applyFill="1" applyBorder="1" applyAlignment="1">
      <alignment horizontal="center" vertical="center" wrapText="1"/>
    </xf>
    <xf numFmtId="167" fontId="3" fillId="5" borderId="1" xfId="5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43" fontId="2" fillId="6" borderId="1" xfId="5" applyFont="1" applyFill="1" applyBorder="1" applyAlignment="1">
      <alignment horizontal="center" vertical="center"/>
    </xf>
    <xf numFmtId="165" fontId="3" fillId="5" borderId="1" xfId="6" applyNumberFormat="1" applyFont="1" applyFill="1" applyBorder="1" applyAlignment="1">
      <alignment horizontal="center" vertical="center"/>
    </xf>
    <xf numFmtId="165" fontId="3" fillId="6" borderId="1" xfId="6" applyNumberFormat="1" applyFont="1" applyFill="1" applyBorder="1" applyAlignment="1">
      <alignment horizontal="center" vertical="center"/>
    </xf>
    <xf numFmtId="165" fontId="1" fillId="0" borderId="1" xfId="6" applyNumberFormat="1" applyFont="1" applyFill="1" applyBorder="1" applyAlignment="1">
      <alignment horizontal="center" vertical="center" wrapText="1"/>
    </xf>
    <xf numFmtId="165" fontId="19" fillId="10" borderId="5" xfId="0" applyNumberFormat="1" applyFont="1" applyFill="1" applyBorder="1" applyAlignment="1">
      <alignment horizontal="center" vertical="center" wrapText="1"/>
    </xf>
    <xf numFmtId="43" fontId="3" fillId="0" borderId="1" xfId="5" applyFont="1" applyFill="1" applyBorder="1" applyAlignment="1">
      <alignment horizontal="center" vertical="center" wrapText="1"/>
    </xf>
    <xf numFmtId="165" fontId="1" fillId="0" borderId="1" xfId="5" applyNumberFormat="1" applyFont="1" applyFill="1" applyBorder="1" applyAlignment="1">
      <alignment horizontal="center" vertical="center" wrapText="1"/>
    </xf>
    <xf numFmtId="165" fontId="13" fillId="6" borderId="1" xfId="5" applyNumberFormat="1" applyFont="1" applyFill="1" applyBorder="1" applyAlignment="1">
      <alignment horizontal="center" vertical="center" wrapText="1"/>
    </xf>
    <xf numFmtId="165" fontId="3" fillId="5" borderId="1" xfId="5" applyNumberFormat="1" applyFont="1" applyFill="1" applyBorder="1" applyAlignment="1">
      <alignment horizontal="center" vertical="center"/>
    </xf>
    <xf numFmtId="165" fontId="13" fillId="6" borderId="1" xfId="5" applyNumberFormat="1" applyFont="1" applyFill="1" applyBorder="1" applyAlignment="1">
      <alignment horizontal="center" vertical="center"/>
    </xf>
    <xf numFmtId="165" fontId="3" fillId="10" borderId="1" xfId="5" applyNumberFormat="1" applyFont="1" applyFill="1" applyBorder="1" applyAlignment="1">
      <alignment horizontal="center" vertical="center" wrapText="1"/>
    </xf>
    <xf numFmtId="165" fontId="3" fillId="10" borderId="1" xfId="1" applyNumberFormat="1" applyFont="1" applyFill="1" applyBorder="1" applyAlignment="1">
      <alignment horizontal="center" vertical="center" wrapText="1"/>
    </xf>
    <xf numFmtId="165" fontId="13" fillId="10" borderId="1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 wrapText="1"/>
    </xf>
    <xf numFmtId="49" fontId="2" fillId="6" borderId="5" xfId="2" applyNumberFormat="1" applyFont="1" applyFill="1" applyBorder="1" applyAlignment="1">
      <alignment horizontal="center" vertical="center"/>
    </xf>
    <xf numFmtId="0" fontId="2" fillId="6" borderId="5" xfId="1" applyFont="1" applyFill="1" applyBorder="1" applyAlignment="1">
      <alignment horizontal="center" vertical="center"/>
    </xf>
    <xf numFmtId="166" fontId="2" fillId="10" borderId="1" xfId="1" applyNumberFormat="1" applyFont="1" applyFill="1" applyBorder="1" applyAlignment="1">
      <alignment horizontal="center" vertical="center" wrapText="1"/>
    </xf>
    <xf numFmtId="165" fontId="2" fillId="1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165" fontId="2" fillId="10" borderId="2" xfId="1" applyNumberFormat="1" applyFont="1" applyFill="1" applyBorder="1" applyAlignment="1">
      <alignment horizontal="center" vertical="center" wrapText="1"/>
    </xf>
    <xf numFmtId="165" fontId="3" fillId="7" borderId="2" xfId="5" applyNumberFormat="1" applyFont="1" applyFill="1" applyBorder="1" applyAlignment="1">
      <alignment horizontal="center" vertical="center" wrapText="1"/>
    </xf>
    <xf numFmtId="165" fontId="3" fillId="6" borderId="1" xfId="5" applyNumberFormat="1" applyFont="1" applyFill="1" applyBorder="1" applyAlignment="1">
      <alignment horizontal="center" vertical="center"/>
    </xf>
    <xf numFmtId="165" fontId="1" fillId="6" borderId="1" xfId="5" applyNumberFormat="1" applyFont="1" applyFill="1" applyBorder="1" applyAlignment="1">
      <alignment horizontal="center" vertical="center"/>
    </xf>
    <xf numFmtId="165" fontId="2" fillId="6" borderId="1" xfId="1" applyNumberFormat="1" applyFont="1" applyFill="1" applyBorder="1" applyAlignment="1">
      <alignment horizontal="center" vertical="center"/>
    </xf>
    <xf numFmtId="165" fontId="3" fillId="4" borderId="1" xfId="5" applyNumberFormat="1" applyFont="1" applyFill="1" applyBorder="1" applyAlignment="1">
      <alignment horizontal="center" vertical="center"/>
    </xf>
    <xf numFmtId="165" fontId="3" fillId="13" borderId="2" xfId="5" applyNumberFormat="1" applyFont="1" applyFill="1" applyBorder="1" applyAlignment="1">
      <alignment horizontal="center" vertical="center" wrapText="1"/>
    </xf>
    <xf numFmtId="167" fontId="14" fillId="0" borderId="1" xfId="5" applyNumberFormat="1" applyFont="1" applyBorder="1" applyAlignment="1">
      <alignment horizontal="center" vertical="center"/>
    </xf>
    <xf numFmtId="167" fontId="3" fillId="0" borderId="1" xfId="5" applyNumberFormat="1" applyFont="1" applyFill="1" applyBorder="1" applyAlignment="1">
      <alignment horizontal="center" vertical="center" wrapText="1"/>
    </xf>
    <xf numFmtId="167" fontId="2" fillId="6" borderId="1" xfId="5" applyNumberFormat="1" applyFont="1" applyFill="1" applyBorder="1" applyAlignment="1">
      <alignment horizontal="center" vertical="center" wrapText="1"/>
    </xf>
    <xf numFmtId="167" fontId="2" fillId="0" borderId="1" xfId="5" applyNumberFormat="1" applyFont="1" applyFill="1" applyBorder="1" applyAlignment="1">
      <alignment horizontal="center" vertical="center" wrapText="1"/>
    </xf>
    <xf numFmtId="167" fontId="1" fillId="6" borderId="1" xfId="5" applyNumberFormat="1" applyFont="1" applyFill="1" applyBorder="1" applyAlignment="1">
      <alignment horizontal="center" vertical="center"/>
    </xf>
    <xf numFmtId="167" fontId="3" fillId="6" borderId="1" xfId="5" applyNumberFormat="1" applyFont="1" applyFill="1" applyBorder="1" applyAlignment="1">
      <alignment horizontal="center" vertical="center"/>
    </xf>
    <xf numFmtId="167" fontId="2" fillId="6" borderId="1" xfId="5" applyNumberFormat="1" applyFont="1" applyFill="1" applyBorder="1" applyAlignment="1">
      <alignment horizontal="center" vertical="center"/>
    </xf>
    <xf numFmtId="167" fontId="13" fillId="6" borderId="1" xfId="5" applyNumberFormat="1" applyFont="1" applyFill="1" applyBorder="1" applyAlignment="1">
      <alignment horizontal="center" vertical="center"/>
    </xf>
    <xf numFmtId="165" fontId="3" fillId="0" borderId="1" xfId="5" applyNumberFormat="1" applyFont="1" applyFill="1" applyBorder="1" applyAlignment="1">
      <alignment horizontal="center" vertical="center" wrapText="1"/>
    </xf>
    <xf numFmtId="167" fontId="13" fillId="0" borderId="1" xfId="5" applyNumberFormat="1" applyFont="1" applyFill="1" applyBorder="1" applyAlignment="1">
      <alignment horizontal="center" vertical="center" wrapText="1"/>
    </xf>
    <xf numFmtId="167" fontId="2" fillId="10" borderId="2" xfId="5" applyNumberFormat="1" applyFont="1" applyFill="1" applyBorder="1" applyAlignment="1">
      <alignment horizontal="center" vertical="center" wrapText="1"/>
    </xf>
    <xf numFmtId="0" fontId="16" fillId="0" borderId="0" xfId="1" applyFont="1"/>
    <xf numFmtId="49" fontId="3" fillId="0" borderId="1" xfId="1" applyNumberFormat="1" applyFont="1" applyFill="1" applyBorder="1" applyAlignment="1">
      <alignment horizontal="left" vertical="center" wrapText="1"/>
    </xf>
    <xf numFmtId="49" fontId="3" fillId="6" borderId="1" xfId="1" applyNumberFormat="1" applyFont="1" applyFill="1" applyBorder="1" applyAlignment="1">
      <alignment horizontal="left" vertical="center" wrapText="1"/>
    </xf>
    <xf numFmtId="49" fontId="5" fillId="12" borderId="1" xfId="1" applyNumberFormat="1" applyFont="1" applyFill="1" applyBorder="1" applyAlignment="1">
      <alignment horizontal="left" vertical="center" wrapText="1"/>
    </xf>
    <xf numFmtId="49" fontId="3" fillId="4" borderId="1" xfId="1" applyNumberFormat="1" applyFont="1" applyFill="1" applyBorder="1" applyAlignment="1">
      <alignment horizontal="left" vertical="center" wrapText="1"/>
    </xf>
    <xf numFmtId="49" fontId="3" fillId="5" borderId="1" xfId="1" applyNumberFormat="1" applyFont="1" applyFill="1" applyBorder="1" applyAlignment="1">
      <alignment horizontal="left" vertical="center" wrapText="1"/>
    </xf>
    <xf numFmtId="49" fontId="3" fillId="6" borderId="1" xfId="2" applyNumberFormat="1" applyFont="1" applyFill="1" applyBorder="1" applyAlignment="1">
      <alignment horizontal="left" vertical="center" wrapText="1"/>
    </xf>
    <xf numFmtId="49" fontId="13" fillId="6" borderId="1" xfId="1" applyNumberFormat="1" applyFont="1" applyFill="1" applyBorder="1" applyAlignment="1">
      <alignment horizontal="left" vertical="center" wrapText="1"/>
    </xf>
    <xf numFmtId="49" fontId="3" fillId="5" borderId="1" xfId="2" applyNumberFormat="1" applyFont="1" applyFill="1" applyBorder="1" applyAlignment="1">
      <alignment horizontal="left" vertical="center" wrapText="1"/>
    </xf>
    <xf numFmtId="49" fontId="1" fillId="0" borderId="4" xfId="1" applyNumberFormat="1" applyFont="1" applyFill="1" applyBorder="1" applyAlignment="1">
      <alignment horizontal="left" vertical="center" wrapText="1"/>
    </xf>
    <xf numFmtId="49" fontId="15" fillId="0" borderId="1" xfId="1" applyNumberFormat="1" applyFont="1" applyBorder="1" applyAlignment="1">
      <alignment horizontal="left" vertical="center" wrapText="1"/>
    </xf>
    <xf numFmtId="49" fontId="3" fillId="6" borderId="5" xfId="1" applyNumberFormat="1" applyFont="1" applyFill="1" applyBorder="1" applyAlignment="1">
      <alignment horizontal="left" vertical="center" wrapText="1"/>
    </xf>
    <xf numFmtId="49" fontId="13" fillId="6" borderId="5" xfId="1" applyNumberFormat="1" applyFont="1" applyFill="1" applyBorder="1" applyAlignment="1">
      <alignment horizontal="left" vertical="center" wrapText="1"/>
    </xf>
    <xf numFmtId="49" fontId="2" fillId="6" borderId="5" xfId="1" applyNumberFormat="1" applyFont="1" applyFill="1" applyBorder="1" applyAlignment="1">
      <alignment horizontal="left" vertical="center" wrapText="1"/>
    </xf>
    <xf numFmtId="49" fontId="3" fillId="4" borderId="3" xfId="1" applyNumberFormat="1" applyFont="1" applyFill="1" applyBorder="1" applyAlignment="1">
      <alignment horizontal="left" vertical="center" wrapText="1"/>
    </xf>
    <xf numFmtId="49" fontId="3" fillId="5" borderId="3" xfId="1" applyNumberFormat="1" applyFont="1" applyFill="1" applyBorder="1" applyAlignment="1">
      <alignment horizontal="left" vertical="center" wrapText="1"/>
    </xf>
    <xf numFmtId="49" fontId="3" fillId="6" borderId="3" xfId="1" applyNumberFormat="1" applyFont="1" applyFill="1" applyBorder="1" applyAlignment="1">
      <alignment horizontal="left" vertical="center" wrapText="1"/>
    </xf>
    <xf numFmtId="49" fontId="3" fillId="0" borderId="0" xfId="1" applyNumberFormat="1" applyFont="1" applyFill="1" applyAlignment="1">
      <alignment horizontal="left" vertical="center" wrapText="1"/>
    </xf>
    <xf numFmtId="49" fontId="3" fillId="5" borderId="5" xfId="1" applyNumberFormat="1" applyFont="1" applyFill="1" applyBorder="1" applyAlignment="1">
      <alignment horizontal="left" vertical="center" wrapText="1"/>
    </xf>
    <xf numFmtId="49" fontId="1" fillId="0" borderId="1" xfId="1" applyNumberFormat="1" applyFont="1" applyBorder="1" applyAlignment="1">
      <alignment horizontal="left" vertical="center" wrapText="1"/>
    </xf>
    <xf numFmtId="49" fontId="1" fillId="6" borderId="1" xfId="1" applyNumberFormat="1" applyFont="1" applyFill="1" applyBorder="1" applyAlignment="1">
      <alignment horizontal="left" vertical="center" wrapText="1"/>
    </xf>
    <xf numFmtId="49" fontId="5" fillId="14" borderId="1" xfId="1" applyNumberFormat="1" applyFont="1" applyFill="1" applyBorder="1" applyAlignment="1">
      <alignment horizontal="left" vertical="center" wrapText="1"/>
    </xf>
    <xf numFmtId="49" fontId="3" fillId="8" borderId="3" xfId="1" applyNumberFormat="1" applyFont="1" applyFill="1" applyBorder="1" applyAlignment="1">
      <alignment horizontal="left" vertical="center" wrapText="1"/>
    </xf>
    <xf numFmtId="49" fontId="3" fillId="15" borderId="3" xfId="1" applyNumberFormat="1" applyFont="1" applyFill="1" applyBorder="1" applyAlignment="1">
      <alignment horizontal="left"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49" fontId="13" fillId="0" borderId="1" xfId="1" applyNumberFormat="1" applyFont="1" applyFill="1" applyBorder="1" applyAlignment="1">
      <alignment horizontal="left" vertical="center" wrapText="1"/>
    </xf>
    <xf numFmtId="49" fontId="3" fillId="15" borderId="1" xfId="1" applyNumberFormat="1" applyFont="1" applyFill="1" applyBorder="1" applyAlignment="1">
      <alignment horizontal="left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11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3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1" fillId="0" borderId="1" xfId="1" applyNumberFormat="1" applyFont="1" applyFill="1" applyBorder="1" applyAlignment="1" applyProtection="1">
      <alignment horizontal="left" vertical="center" wrapText="1"/>
      <protection locked="0"/>
    </xf>
    <xf numFmtId="49" fontId="3" fillId="6" borderId="1" xfId="1" applyNumberFormat="1" applyFont="1" applyFill="1" applyBorder="1" applyAlignment="1" applyProtection="1">
      <alignment horizontal="left" vertical="center" wrapText="1"/>
      <protection locked="0"/>
    </xf>
    <xf numFmtId="0" fontId="20" fillId="0" borderId="2" xfId="1" applyNumberFormat="1" applyFont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</cellXfs>
  <cellStyles count="7">
    <cellStyle name="Денежный" xfId="6" builtinId="4"/>
    <cellStyle name="Обычный" xfId="0" builtinId="0"/>
    <cellStyle name="Обычный 2" xfId="1"/>
    <cellStyle name="Стиль 123" xfId="4"/>
    <cellStyle name="Финансовый" xfId="5" builtinId="3"/>
    <cellStyle name="Финансовый [0] 2" xfId="2"/>
    <cellStyle name="Финансовый 2" xfId="3"/>
  </cellStyles>
  <dxfs count="0"/>
  <tableStyles count="0" defaultTableStyle="TableStyleMedium9" defaultPivotStyle="PivotStyleLight16"/>
  <colors>
    <mruColors>
      <color rgb="FFDEE2EE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7"/>
  <sheetViews>
    <sheetView tabSelected="1" zoomScale="75" zoomScaleNormal="75" workbookViewId="0">
      <selection activeCell="J4" sqref="J4"/>
    </sheetView>
  </sheetViews>
  <sheetFormatPr defaultColWidth="36.85546875" defaultRowHeight="17.25"/>
  <cols>
    <col min="1" max="1" width="12.42578125" style="6" customWidth="1"/>
    <col min="2" max="2" width="96.140625" style="6" customWidth="1"/>
    <col min="3" max="3" width="8.28515625" style="6" customWidth="1"/>
    <col min="4" max="4" width="9.5703125" style="6" customWidth="1"/>
    <col min="5" max="5" width="13.7109375" style="6" customWidth="1"/>
    <col min="6" max="6" width="8.5703125" style="6" customWidth="1"/>
    <col min="7" max="7" width="8.85546875" style="6" customWidth="1"/>
    <col min="8" max="9" width="14" style="6" customWidth="1"/>
    <col min="10" max="10" width="12.7109375" style="6" customWidth="1"/>
    <col min="11" max="248" width="36.85546875" style="6"/>
    <col min="249" max="249" width="12.42578125" style="6" customWidth="1"/>
    <col min="250" max="250" width="89.5703125" style="6" customWidth="1"/>
    <col min="251" max="251" width="9.42578125" style="6" customWidth="1"/>
    <col min="252" max="252" width="10.5703125" style="6" customWidth="1"/>
    <col min="253" max="253" width="15.28515625" style="6" customWidth="1"/>
    <col min="254" max="254" width="10.140625" style="6" customWidth="1"/>
    <col min="255" max="255" width="10" style="6" customWidth="1"/>
    <col min="256" max="256" width="24" style="6" customWidth="1"/>
    <col min="257" max="504" width="36.85546875" style="6"/>
    <col min="505" max="505" width="12.42578125" style="6" customWidth="1"/>
    <col min="506" max="506" width="89.5703125" style="6" customWidth="1"/>
    <col min="507" max="507" width="9.42578125" style="6" customWidth="1"/>
    <col min="508" max="508" width="10.5703125" style="6" customWidth="1"/>
    <col min="509" max="509" width="15.28515625" style="6" customWidth="1"/>
    <col min="510" max="510" width="10.140625" style="6" customWidth="1"/>
    <col min="511" max="511" width="10" style="6" customWidth="1"/>
    <col min="512" max="512" width="24" style="6" customWidth="1"/>
    <col min="513" max="760" width="36.85546875" style="6"/>
    <col min="761" max="761" width="12.42578125" style="6" customWidth="1"/>
    <col min="762" max="762" width="89.5703125" style="6" customWidth="1"/>
    <col min="763" max="763" width="9.42578125" style="6" customWidth="1"/>
    <col min="764" max="764" width="10.5703125" style="6" customWidth="1"/>
    <col min="765" max="765" width="15.28515625" style="6" customWidth="1"/>
    <col min="766" max="766" width="10.140625" style="6" customWidth="1"/>
    <col min="767" max="767" width="10" style="6" customWidth="1"/>
    <col min="768" max="768" width="24" style="6" customWidth="1"/>
    <col min="769" max="1016" width="36.85546875" style="6"/>
    <col min="1017" max="1017" width="12.42578125" style="6" customWidth="1"/>
    <col min="1018" max="1018" width="89.5703125" style="6" customWidth="1"/>
    <col min="1019" max="1019" width="9.42578125" style="6" customWidth="1"/>
    <col min="1020" max="1020" width="10.5703125" style="6" customWidth="1"/>
    <col min="1021" max="1021" width="15.28515625" style="6" customWidth="1"/>
    <col min="1022" max="1022" width="10.140625" style="6" customWidth="1"/>
    <col min="1023" max="1023" width="10" style="6" customWidth="1"/>
    <col min="1024" max="1024" width="24" style="6" customWidth="1"/>
    <col min="1025" max="1272" width="36.85546875" style="6"/>
    <col min="1273" max="1273" width="12.42578125" style="6" customWidth="1"/>
    <col min="1274" max="1274" width="89.5703125" style="6" customWidth="1"/>
    <col min="1275" max="1275" width="9.42578125" style="6" customWidth="1"/>
    <col min="1276" max="1276" width="10.5703125" style="6" customWidth="1"/>
    <col min="1277" max="1277" width="15.28515625" style="6" customWidth="1"/>
    <col min="1278" max="1278" width="10.140625" style="6" customWidth="1"/>
    <col min="1279" max="1279" width="10" style="6" customWidth="1"/>
    <col min="1280" max="1280" width="24" style="6" customWidth="1"/>
    <col min="1281" max="1528" width="36.85546875" style="6"/>
    <col min="1529" max="1529" width="12.42578125" style="6" customWidth="1"/>
    <col min="1530" max="1530" width="89.5703125" style="6" customWidth="1"/>
    <col min="1531" max="1531" width="9.42578125" style="6" customWidth="1"/>
    <col min="1532" max="1532" width="10.5703125" style="6" customWidth="1"/>
    <col min="1533" max="1533" width="15.28515625" style="6" customWidth="1"/>
    <col min="1534" max="1534" width="10.140625" style="6" customWidth="1"/>
    <col min="1535" max="1535" width="10" style="6" customWidth="1"/>
    <col min="1536" max="1536" width="24" style="6" customWidth="1"/>
    <col min="1537" max="1784" width="36.85546875" style="6"/>
    <col min="1785" max="1785" width="12.42578125" style="6" customWidth="1"/>
    <col min="1786" max="1786" width="89.5703125" style="6" customWidth="1"/>
    <col min="1787" max="1787" width="9.42578125" style="6" customWidth="1"/>
    <col min="1788" max="1788" width="10.5703125" style="6" customWidth="1"/>
    <col min="1789" max="1789" width="15.28515625" style="6" customWidth="1"/>
    <col min="1790" max="1790" width="10.140625" style="6" customWidth="1"/>
    <col min="1791" max="1791" width="10" style="6" customWidth="1"/>
    <col min="1792" max="1792" width="24" style="6" customWidth="1"/>
    <col min="1793" max="2040" width="36.85546875" style="6"/>
    <col min="2041" max="2041" width="12.42578125" style="6" customWidth="1"/>
    <col min="2042" max="2042" width="89.5703125" style="6" customWidth="1"/>
    <col min="2043" max="2043" width="9.42578125" style="6" customWidth="1"/>
    <col min="2044" max="2044" width="10.5703125" style="6" customWidth="1"/>
    <col min="2045" max="2045" width="15.28515625" style="6" customWidth="1"/>
    <col min="2046" max="2046" width="10.140625" style="6" customWidth="1"/>
    <col min="2047" max="2047" width="10" style="6" customWidth="1"/>
    <col min="2048" max="2048" width="24" style="6" customWidth="1"/>
    <col min="2049" max="2296" width="36.85546875" style="6"/>
    <col min="2297" max="2297" width="12.42578125" style="6" customWidth="1"/>
    <col min="2298" max="2298" width="89.5703125" style="6" customWidth="1"/>
    <col min="2299" max="2299" width="9.42578125" style="6" customWidth="1"/>
    <col min="2300" max="2300" width="10.5703125" style="6" customWidth="1"/>
    <col min="2301" max="2301" width="15.28515625" style="6" customWidth="1"/>
    <col min="2302" max="2302" width="10.140625" style="6" customWidth="1"/>
    <col min="2303" max="2303" width="10" style="6" customWidth="1"/>
    <col min="2304" max="2304" width="24" style="6" customWidth="1"/>
    <col min="2305" max="2552" width="36.85546875" style="6"/>
    <col min="2553" max="2553" width="12.42578125" style="6" customWidth="1"/>
    <col min="2554" max="2554" width="89.5703125" style="6" customWidth="1"/>
    <col min="2555" max="2555" width="9.42578125" style="6" customWidth="1"/>
    <col min="2556" max="2556" width="10.5703125" style="6" customWidth="1"/>
    <col min="2557" max="2557" width="15.28515625" style="6" customWidth="1"/>
    <col min="2558" max="2558" width="10.140625" style="6" customWidth="1"/>
    <col min="2559" max="2559" width="10" style="6" customWidth="1"/>
    <col min="2560" max="2560" width="24" style="6" customWidth="1"/>
    <col min="2561" max="2808" width="36.85546875" style="6"/>
    <col min="2809" max="2809" width="12.42578125" style="6" customWidth="1"/>
    <col min="2810" max="2810" width="89.5703125" style="6" customWidth="1"/>
    <col min="2811" max="2811" width="9.42578125" style="6" customWidth="1"/>
    <col min="2812" max="2812" width="10.5703125" style="6" customWidth="1"/>
    <col min="2813" max="2813" width="15.28515625" style="6" customWidth="1"/>
    <col min="2814" max="2814" width="10.140625" style="6" customWidth="1"/>
    <col min="2815" max="2815" width="10" style="6" customWidth="1"/>
    <col min="2816" max="2816" width="24" style="6" customWidth="1"/>
    <col min="2817" max="3064" width="36.85546875" style="6"/>
    <col min="3065" max="3065" width="12.42578125" style="6" customWidth="1"/>
    <col min="3066" max="3066" width="89.5703125" style="6" customWidth="1"/>
    <col min="3067" max="3067" width="9.42578125" style="6" customWidth="1"/>
    <col min="3068" max="3068" width="10.5703125" style="6" customWidth="1"/>
    <col min="3069" max="3069" width="15.28515625" style="6" customWidth="1"/>
    <col min="3070" max="3070" width="10.140625" style="6" customWidth="1"/>
    <col min="3071" max="3071" width="10" style="6" customWidth="1"/>
    <col min="3072" max="3072" width="24" style="6" customWidth="1"/>
    <col min="3073" max="3320" width="36.85546875" style="6"/>
    <col min="3321" max="3321" width="12.42578125" style="6" customWidth="1"/>
    <col min="3322" max="3322" width="89.5703125" style="6" customWidth="1"/>
    <col min="3323" max="3323" width="9.42578125" style="6" customWidth="1"/>
    <col min="3324" max="3324" width="10.5703125" style="6" customWidth="1"/>
    <col min="3325" max="3325" width="15.28515625" style="6" customWidth="1"/>
    <col min="3326" max="3326" width="10.140625" style="6" customWidth="1"/>
    <col min="3327" max="3327" width="10" style="6" customWidth="1"/>
    <col min="3328" max="3328" width="24" style="6" customWidth="1"/>
    <col min="3329" max="3576" width="36.85546875" style="6"/>
    <col min="3577" max="3577" width="12.42578125" style="6" customWidth="1"/>
    <col min="3578" max="3578" width="89.5703125" style="6" customWidth="1"/>
    <col min="3579" max="3579" width="9.42578125" style="6" customWidth="1"/>
    <col min="3580" max="3580" width="10.5703125" style="6" customWidth="1"/>
    <col min="3581" max="3581" width="15.28515625" style="6" customWidth="1"/>
    <col min="3582" max="3582" width="10.140625" style="6" customWidth="1"/>
    <col min="3583" max="3583" width="10" style="6" customWidth="1"/>
    <col min="3584" max="3584" width="24" style="6" customWidth="1"/>
    <col min="3585" max="3832" width="36.85546875" style="6"/>
    <col min="3833" max="3833" width="12.42578125" style="6" customWidth="1"/>
    <col min="3834" max="3834" width="89.5703125" style="6" customWidth="1"/>
    <col min="3835" max="3835" width="9.42578125" style="6" customWidth="1"/>
    <col min="3836" max="3836" width="10.5703125" style="6" customWidth="1"/>
    <col min="3837" max="3837" width="15.28515625" style="6" customWidth="1"/>
    <col min="3838" max="3838" width="10.140625" style="6" customWidth="1"/>
    <col min="3839" max="3839" width="10" style="6" customWidth="1"/>
    <col min="3840" max="3840" width="24" style="6" customWidth="1"/>
    <col min="3841" max="4088" width="36.85546875" style="6"/>
    <col min="4089" max="4089" width="12.42578125" style="6" customWidth="1"/>
    <col min="4090" max="4090" width="89.5703125" style="6" customWidth="1"/>
    <col min="4091" max="4091" width="9.42578125" style="6" customWidth="1"/>
    <col min="4092" max="4092" width="10.5703125" style="6" customWidth="1"/>
    <col min="4093" max="4093" width="15.28515625" style="6" customWidth="1"/>
    <col min="4094" max="4094" width="10.140625" style="6" customWidth="1"/>
    <col min="4095" max="4095" width="10" style="6" customWidth="1"/>
    <col min="4096" max="4096" width="24" style="6" customWidth="1"/>
    <col min="4097" max="4344" width="36.85546875" style="6"/>
    <col min="4345" max="4345" width="12.42578125" style="6" customWidth="1"/>
    <col min="4346" max="4346" width="89.5703125" style="6" customWidth="1"/>
    <col min="4347" max="4347" width="9.42578125" style="6" customWidth="1"/>
    <col min="4348" max="4348" width="10.5703125" style="6" customWidth="1"/>
    <col min="4349" max="4349" width="15.28515625" style="6" customWidth="1"/>
    <col min="4350" max="4350" width="10.140625" style="6" customWidth="1"/>
    <col min="4351" max="4351" width="10" style="6" customWidth="1"/>
    <col min="4352" max="4352" width="24" style="6" customWidth="1"/>
    <col min="4353" max="4600" width="36.85546875" style="6"/>
    <col min="4601" max="4601" width="12.42578125" style="6" customWidth="1"/>
    <col min="4602" max="4602" width="89.5703125" style="6" customWidth="1"/>
    <col min="4603" max="4603" width="9.42578125" style="6" customWidth="1"/>
    <col min="4604" max="4604" width="10.5703125" style="6" customWidth="1"/>
    <col min="4605" max="4605" width="15.28515625" style="6" customWidth="1"/>
    <col min="4606" max="4606" width="10.140625" style="6" customWidth="1"/>
    <col min="4607" max="4607" width="10" style="6" customWidth="1"/>
    <col min="4608" max="4608" width="24" style="6" customWidth="1"/>
    <col min="4609" max="4856" width="36.85546875" style="6"/>
    <col min="4857" max="4857" width="12.42578125" style="6" customWidth="1"/>
    <col min="4858" max="4858" width="89.5703125" style="6" customWidth="1"/>
    <col min="4859" max="4859" width="9.42578125" style="6" customWidth="1"/>
    <col min="4860" max="4860" width="10.5703125" style="6" customWidth="1"/>
    <col min="4861" max="4861" width="15.28515625" style="6" customWidth="1"/>
    <col min="4862" max="4862" width="10.140625" style="6" customWidth="1"/>
    <col min="4863" max="4863" width="10" style="6" customWidth="1"/>
    <col min="4864" max="4864" width="24" style="6" customWidth="1"/>
    <col min="4865" max="5112" width="36.85546875" style="6"/>
    <col min="5113" max="5113" width="12.42578125" style="6" customWidth="1"/>
    <col min="5114" max="5114" width="89.5703125" style="6" customWidth="1"/>
    <col min="5115" max="5115" width="9.42578125" style="6" customWidth="1"/>
    <col min="5116" max="5116" width="10.5703125" style="6" customWidth="1"/>
    <col min="5117" max="5117" width="15.28515625" style="6" customWidth="1"/>
    <col min="5118" max="5118" width="10.140625" style="6" customWidth="1"/>
    <col min="5119" max="5119" width="10" style="6" customWidth="1"/>
    <col min="5120" max="5120" width="24" style="6" customWidth="1"/>
    <col min="5121" max="5368" width="36.85546875" style="6"/>
    <col min="5369" max="5369" width="12.42578125" style="6" customWidth="1"/>
    <col min="5370" max="5370" width="89.5703125" style="6" customWidth="1"/>
    <col min="5371" max="5371" width="9.42578125" style="6" customWidth="1"/>
    <col min="5372" max="5372" width="10.5703125" style="6" customWidth="1"/>
    <col min="5373" max="5373" width="15.28515625" style="6" customWidth="1"/>
    <col min="5374" max="5374" width="10.140625" style="6" customWidth="1"/>
    <col min="5375" max="5375" width="10" style="6" customWidth="1"/>
    <col min="5376" max="5376" width="24" style="6" customWidth="1"/>
    <col min="5377" max="5624" width="36.85546875" style="6"/>
    <col min="5625" max="5625" width="12.42578125" style="6" customWidth="1"/>
    <col min="5626" max="5626" width="89.5703125" style="6" customWidth="1"/>
    <col min="5627" max="5627" width="9.42578125" style="6" customWidth="1"/>
    <col min="5628" max="5628" width="10.5703125" style="6" customWidth="1"/>
    <col min="5629" max="5629" width="15.28515625" style="6" customWidth="1"/>
    <col min="5630" max="5630" width="10.140625" style="6" customWidth="1"/>
    <col min="5631" max="5631" width="10" style="6" customWidth="1"/>
    <col min="5632" max="5632" width="24" style="6" customWidth="1"/>
    <col min="5633" max="5880" width="36.85546875" style="6"/>
    <col min="5881" max="5881" width="12.42578125" style="6" customWidth="1"/>
    <col min="5882" max="5882" width="89.5703125" style="6" customWidth="1"/>
    <col min="5883" max="5883" width="9.42578125" style="6" customWidth="1"/>
    <col min="5884" max="5884" width="10.5703125" style="6" customWidth="1"/>
    <col min="5885" max="5885" width="15.28515625" style="6" customWidth="1"/>
    <col min="5886" max="5886" width="10.140625" style="6" customWidth="1"/>
    <col min="5887" max="5887" width="10" style="6" customWidth="1"/>
    <col min="5888" max="5888" width="24" style="6" customWidth="1"/>
    <col min="5889" max="6136" width="36.85546875" style="6"/>
    <col min="6137" max="6137" width="12.42578125" style="6" customWidth="1"/>
    <col min="6138" max="6138" width="89.5703125" style="6" customWidth="1"/>
    <col min="6139" max="6139" width="9.42578125" style="6" customWidth="1"/>
    <col min="6140" max="6140" width="10.5703125" style="6" customWidth="1"/>
    <col min="6141" max="6141" width="15.28515625" style="6" customWidth="1"/>
    <col min="6142" max="6142" width="10.140625" style="6" customWidth="1"/>
    <col min="6143" max="6143" width="10" style="6" customWidth="1"/>
    <col min="6144" max="6144" width="24" style="6" customWidth="1"/>
    <col min="6145" max="6392" width="36.85546875" style="6"/>
    <col min="6393" max="6393" width="12.42578125" style="6" customWidth="1"/>
    <col min="6394" max="6394" width="89.5703125" style="6" customWidth="1"/>
    <col min="6395" max="6395" width="9.42578125" style="6" customWidth="1"/>
    <col min="6396" max="6396" width="10.5703125" style="6" customWidth="1"/>
    <col min="6397" max="6397" width="15.28515625" style="6" customWidth="1"/>
    <col min="6398" max="6398" width="10.140625" style="6" customWidth="1"/>
    <col min="6399" max="6399" width="10" style="6" customWidth="1"/>
    <col min="6400" max="6400" width="24" style="6" customWidth="1"/>
    <col min="6401" max="6648" width="36.85546875" style="6"/>
    <col min="6649" max="6649" width="12.42578125" style="6" customWidth="1"/>
    <col min="6650" max="6650" width="89.5703125" style="6" customWidth="1"/>
    <col min="6651" max="6651" width="9.42578125" style="6" customWidth="1"/>
    <col min="6652" max="6652" width="10.5703125" style="6" customWidth="1"/>
    <col min="6653" max="6653" width="15.28515625" style="6" customWidth="1"/>
    <col min="6654" max="6654" width="10.140625" style="6" customWidth="1"/>
    <col min="6655" max="6655" width="10" style="6" customWidth="1"/>
    <col min="6656" max="6656" width="24" style="6" customWidth="1"/>
    <col min="6657" max="6904" width="36.85546875" style="6"/>
    <col min="6905" max="6905" width="12.42578125" style="6" customWidth="1"/>
    <col min="6906" max="6906" width="89.5703125" style="6" customWidth="1"/>
    <col min="6907" max="6907" width="9.42578125" style="6" customWidth="1"/>
    <col min="6908" max="6908" width="10.5703125" style="6" customWidth="1"/>
    <col min="6909" max="6909" width="15.28515625" style="6" customWidth="1"/>
    <col min="6910" max="6910" width="10.140625" style="6" customWidth="1"/>
    <col min="6911" max="6911" width="10" style="6" customWidth="1"/>
    <col min="6912" max="6912" width="24" style="6" customWidth="1"/>
    <col min="6913" max="7160" width="36.85546875" style="6"/>
    <col min="7161" max="7161" width="12.42578125" style="6" customWidth="1"/>
    <col min="7162" max="7162" width="89.5703125" style="6" customWidth="1"/>
    <col min="7163" max="7163" width="9.42578125" style="6" customWidth="1"/>
    <col min="7164" max="7164" width="10.5703125" style="6" customWidth="1"/>
    <col min="7165" max="7165" width="15.28515625" style="6" customWidth="1"/>
    <col min="7166" max="7166" width="10.140625" style="6" customWidth="1"/>
    <col min="7167" max="7167" width="10" style="6" customWidth="1"/>
    <col min="7168" max="7168" width="24" style="6" customWidth="1"/>
    <col min="7169" max="7416" width="36.85546875" style="6"/>
    <col min="7417" max="7417" width="12.42578125" style="6" customWidth="1"/>
    <col min="7418" max="7418" width="89.5703125" style="6" customWidth="1"/>
    <col min="7419" max="7419" width="9.42578125" style="6" customWidth="1"/>
    <col min="7420" max="7420" width="10.5703125" style="6" customWidth="1"/>
    <col min="7421" max="7421" width="15.28515625" style="6" customWidth="1"/>
    <col min="7422" max="7422" width="10.140625" style="6" customWidth="1"/>
    <col min="7423" max="7423" width="10" style="6" customWidth="1"/>
    <col min="7424" max="7424" width="24" style="6" customWidth="1"/>
    <col min="7425" max="7672" width="36.85546875" style="6"/>
    <col min="7673" max="7673" width="12.42578125" style="6" customWidth="1"/>
    <col min="7674" max="7674" width="89.5703125" style="6" customWidth="1"/>
    <col min="7675" max="7675" width="9.42578125" style="6" customWidth="1"/>
    <col min="7676" max="7676" width="10.5703125" style="6" customWidth="1"/>
    <col min="7677" max="7677" width="15.28515625" style="6" customWidth="1"/>
    <col min="7678" max="7678" width="10.140625" style="6" customWidth="1"/>
    <col min="7679" max="7679" width="10" style="6" customWidth="1"/>
    <col min="7680" max="7680" width="24" style="6" customWidth="1"/>
    <col min="7681" max="7928" width="36.85546875" style="6"/>
    <col min="7929" max="7929" width="12.42578125" style="6" customWidth="1"/>
    <col min="7930" max="7930" width="89.5703125" style="6" customWidth="1"/>
    <col min="7931" max="7931" width="9.42578125" style="6" customWidth="1"/>
    <col min="7932" max="7932" width="10.5703125" style="6" customWidth="1"/>
    <col min="7933" max="7933" width="15.28515625" style="6" customWidth="1"/>
    <col min="7934" max="7934" width="10.140625" style="6" customWidth="1"/>
    <col min="7935" max="7935" width="10" style="6" customWidth="1"/>
    <col min="7936" max="7936" width="24" style="6" customWidth="1"/>
    <col min="7937" max="8184" width="36.85546875" style="6"/>
    <col min="8185" max="8185" width="12.42578125" style="6" customWidth="1"/>
    <col min="8186" max="8186" width="89.5703125" style="6" customWidth="1"/>
    <col min="8187" max="8187" width="9.42578125" style="6" customWidth="1"/>
    <col min="8188" max="8188" width="10.5703125" style="6" customWidth="1"/>
    <col min="8189" max="8189" width="15.28515625" style="6" customWidth="1"/>
    <col min="8190" max="8190" width="10.140625" style="6" customWidth="1"/>
    <col min="8191" max="8191" width="10" style="6" customWidth="1"/>
    <col min="8192" max="8192" width="24" style="6" customWidth="1"/>
    <col min="8193" max="8440" width="36.85546875" style="6"/>
    <col min="8441" max="8441" width="12.42578125" style="6" customWidth="1"/>
    <col min="8442" max="8442" width="89.5703125" style="6" customWidth="1"/>
    <col min="8443" max="8443" width="9.42578125" style="6" customWidth="1"/>
    <col min="8444" max="8444" width="10.5703125" style="6" customWidth="1"/>
    <col min="8445" max="8445" width="15.28515625" style="6" customWidth="1"/>
    <col min="8446" max="8446" width="10.140625" style="6" customWidth="1"/>
    <col min="8447" max="8447" width="10" style="6" customWidth="1"/>
    <col min="8448" max="8448" width="24" style="6" customWidth="1"/>
    <col min="8449" max="8696" width="36.85546875" style="6"/>
    <col min="8697" max="8697" width="12.42578125" style="6" customWidth="1"/>
    <col min="8698" max="8698" width="89.5703125" style="6" customWidth="1"/>
    <col min="8699" max="8699" width="9.42578125" style="6" customWidth="1"/>
    <col min="8700" max="8700" width="10.5703125" style="6" customWidth="1"/>
    <col min="8701" max="8701" width="15.28515625" style="6" customWidth="1"/>
    <col min="8702" max="8702" width="10.140625" style="6" customWidth="1"/>
    <col min="8703" max="8703" width="10" style="6" customWidth="1"/>
    <col min="8704" max="8704" width="24" style="6" customWidth="1"/>
    <col min="8705" max="8952" width="36.85546875" style="6"/>
    <col min="8953" max="8953" width="12.42578125" style="6" customWidth="1"/>
    <col min="8954" max="8954" width="89.5703125" style="6" customWidth="1"/>
    <col min="8955" max="8955" width="9.42578125" style="6" customWidth="1"/>
    <col min="8956" max="8956" width="10.5703125" style="6" customWidth="1"/>
    <col min="8957" max="8957" width="15.28515625" style="6" customWidth="1"/>
    <col min="8958" max="8958" width="10.140625" style="6" customWidth="1"/>
    <col min="8959" max="8959" width="10" style="6" customWidth="1"/>
    <col min="8960" max="8960" width="24" style="6" customWidth="1"/>
    <col min="8961" max="9208" width="36.85546875" style="6"/>
    <col min="9209" max="9209" width="12.42578125" style="6" customWidth="1"/>
    <col min="9210" max="9210" width="89.5703125" style="6" customWidth="1"/>
    <col min="9211" max="9211" width="9.42578125" style="6" customWidth="1"/>
    <col min="9212" max="9212" width="10.5703125" style="6" customWidth="1"/>
    <col min="9213" max="9213" width="15.28515625" style="6" customWidth="1"/>
    <col min="9214" max="9214" width="10.140625" style="6" customWidth="1"/>
    <col min="9215" max="9215" width="10" style="6" customWidth="1"/>
    <col min="9216" max="9216" width="24" style="6" customWidth="1"/>
    <col min="9217" max="9464" width="36.85546875" style="6"/>
    <col min="9465" max="9465" width="12.42578125" style="6" customWidth="1"/>
    <col min="9466" max="9466" width="89.5703125" style="6" customWidth="1"/>
    <col min="9467" max="9467" width="9.42578125" style="6" customWidth="1"/>
    <col min="9468" max="9468" width="10.5703125" style="6" customWidth="1"/>
    <col min="9469" max="9469" width="15.28515625" style="6" customWidth="1"/>
    <col min="9470" max="9470" width="10.140625" style="6" customWidth="1"/>
    <col min="9471" max="9471" width="10" style="6" customWidth="1"/>
    <col min="9472" max="9472" width="24" style="6" customWidth="1"/>
    <col min="9473" max="9720" width="36.85546875" style="6"/>
    <col min="9721" max="9721" width="12.42578125" style="6" customWidth="1"/>
    <col min="9722" max="9722" width="89.5703125" style="6" customWidth="1"/>
    <col min="9723" max="9723" width="9.42578125" style="6" customWidth="1"/>
    <col min="9724" max="9724" width="10.5703125" style="6" customWidth="1"/>
    <col min="9725" max="9725" width="15.28515625" style="6" customWidth="1"/>
    <col min="9726" max="9726" width="10.140625" style="6" customWidth="1"/>
    <col min="9727" max="9727" width="10" style="6" customWidth="1"/>
    <col min="9728" max="9728" width="24" style="6" customWidth="1"/>
    <col min="9729" max="9976" width="36.85546875" style="6"/>
    <col min="9977" max="9977" width="12.42578125" style="6" customWidth="1"/>
    <col min="9978" max="9978" width="89.5703125" style="6" customWidth="1"/>
    <col min="9979" max="9979" width="9.42578125" style="6" customWidth="1"/>
    <col min="9980" max="9980" width="10.5703125" style="6" customWidth="1"/>
    <col min="9981" max="9981" width="15.28515625" style="6" customWidth="1"/>
    <col min="9982" max="9982" width="10.140625" style="6" customWidth="1"/>
    <col min="9983" max="9983" width="10" style="6" customWidth="1"/>
    <col min="9984" max="9984" width="24" style="6" customWidth="1"/>
    <col min="9985" max="10232" width="36.85546875" style="6"/>
    <col min="10233" max="10233" width="12.42578125" style="6" customWidth="1"/>
    <col min="10234" max="10234" width="89.5703125" style="6" customWidth="1"/>
    <col min="10235" max="10235" width="9.42578125" style="6" customWidth="1"/>
    <col min="10236" max="10236" width="10.5703125" style="6" customWidth="1"/>
    <col min="10237" max="10237" width="15.28515625" style="6" customWidth="1"/>
    <col min="10238" max="10238" width="10.140625" style="6" customWidth="1"/>
    <col min="10239" max="10239" width="10" style="6" customWidth="1"/>
    <col min="10240" max="10240" width="24" style="6" customWidth="1"/>
    <col min="10241" max="10488" width="36.85546875" style="6"/>
    <col min="10489" max="10489" width="12.42578125" style="6" customWidth="1"/>
    <col min="10490" max="10490" width="89.5703125" style="6" customWidth="1"/>
    <col min="10491" max="10491" width="9.42578125" style="6" customWidth="1"/>
    <col min="10492" max="10492" width="10.5703125" style="6" customWidth="1"/>
    <col min="10493" max="10493" width="15.28515625" style="6" customWidth="1"/>
    <col min="10494" max="10494" width="10.140625" style="6" customWidth="1"/>
    <col min="10495" max="10495" width="10" style="6" customWidth="1"/>
    <col min="10496" max="10496" width="24" style="6" customWidth="1"/>
    <col min="10497" max="10744" width="36.85546875" style="6"/>
    <col min="10745" max="10745" width="12.42578125" style="6" customWidth="1"/>
    <col min="10746" max="10746" width="89.5703125" style="6" customWidth="1"/>
    <col min="10747" max="10747" width="9.42578125" style="6" customWidth="1"/>
    <col min="10748" max="10748" width="10.5703125" style="6" customWidth="1"/>
    <col min="10749" max="10749" width="15.28515625" style="6" customWidth="1"/>
    <col min="10750" max="10750" width="10.140625" style="6" customWidth="1"/>
    <col min="10751" max="10751" width="10" style="6" customWidth="1"/>
    <col min="10752" max="10752" width="24" style="6" customWidth="1"/>
    <col min="10753" max="11000" width="36.85546875" style="6"/>
    <col min="11001" max="11001" width="12.42578125" style="6" customWidth="1"/>
    <col min="11002" max="11002" width="89.5703125" style="6" customWidth="1"/>
    <col min="11003" max="11003" width="9.42578125" style="6" customWidth="1"/>
    <col min="11004" max="11004" width="10.5703125" style="6" customWidth="1"/>
    <col min="11005" max="11005" width="15.28515625" style="6" customWidth="1"/>
    <col min="11006" max="11006" width="10.140625" style="6" customWidth="1"/>
    <col min="11007" max="11007" width="10" style="6" customWidth="1"/>
    <col min="11008" max="11008" width="24" style="6" customWidth="1"/>
    <col min="11009" max="11256" width="36.85546875" style="6"/>
    <col min="11257" max="11257" width="12.42578125" style="6" customWidth="1"/>
    <col min="11258" max="11258" width="89.5703125" style="6" customWidth="1"/>
    <col min="11259" max="11259" width="9.42578125" style="6" customWidth="1"/>
    <col min="11260" max="11260" width="10.5703125" style="6" customWidth="1"/>
    <col min="11261" max="11261" width="15.28515625" style="6" customWidth="1"/>
    <col min="11262" max="11262" width="10.140625" style="6" customWidth="1"/>
    <col min="11263" max="11263" width="10" style="6" customWidth="1"/>
    <col min="11264" max="11264" width="24" style="6" customWidth="1"/>
    <col min="11265" max="11512" width="36.85546875" style="6"/>
    <col min="11513" max="11513" width="12.42578125" style="6" customWidth="1"/>
    <col min="11514" max="11514" width="89.5703125" style="6" customWidth="1"/>
    <col min="11515" max="11515" width="9.42578125" style="6" customWidth="1"/>
    <col min="11516" max="11516" width="10.5703125" style="6" customWidth="1"/>
    <col min="11517" max="11517" width="15.28515625" style="6" customWidth="1"/>
    <col min="11518" max="11518" width="10.140625" style="6" customWidth="1"/>
    <col min="11519" max="11519" width="10" style="6" customWidth="1"/>
    <col min="11520" max="11520" width="24" style="6" customWidth="1"/>
    <col min="11521" max="11768" width="36.85546875" style="6"/>
    <col min="11769" max="11769" width="12.42578125" style="6" customWidth="1"/>
    <col min="11770" max="11770" width="89.5703125" style="6" customWidth="1"/>
    <col min="11771" max="11771" width="9.42578125" style="6" customWidth="1"/>
    <col min="11772" max="11772" width="10.5703125" style="6" customWidth="1"/>
    <col min="11773" max="11773" width="15.28515625" style="6" customWidth="1"/>
    <col min="11774" max="11774" width="10.140625" style="6" customWidth="1"/>
    <col min="11775" max="11775" width="10" style="6" customWidth="1"/>
    <col min="11776" max="11776" width="24" style="6" customWidth="1"/>
    <col min="11777" max="12024" width="36.85546875" style="6"/>
    <col min="12025" max="12025" width="12.42578125" style="6" customWidth="1"/>
    <col min="12026" max="12026" width="89.5703125" style="6" customWidth="1"/>
    <col min="12027" max="12027" width="9.42578125" style="6" customWidth="1"/>
    <col min="12028" max="12028" width="10.5703125" style="6" customWidth="1"/>
    <col min="12029" max="12029" width="15.28515625" style="6" customWidth="1"/>
    <col min="12030" max="12030" width="10.140625" style="6" customWidth="1"/>
    <col min="12031" max="12031" width="10" style="6" customWidth="1"/>
    <col min="12032" max="12032" width="24" style="6" customWidth="1"/>
    <col min="12033" max="12280" width="36.85546875" style="6"/>
    <col min="12281" max="12281" width="12.42578125" style="6" customWidth="1"/>
    <col min="12282" max="12282" width="89.5703125" style="6" customWidth="1"/>
    <col min="12283" max="12283" width="9.42578125" style="6" customWidth="1"/>
    <col min="12284" max="12284" width="10.5703125" style="6" customWidth="1"/>
    <col min="12285" max="12285" width="15.28515625" style="6" customWidth="1"/>
    <col min="12286" max="12286" width="10.140625" style="6" customWidth="1"/>
    <col min="12287" max="12287" width="10" style="6" customWidth="1"/>
    <col min="12288" max="12288" width="24" style="6" customWidth="1"/>
    <col min="12289" max="12536" width="36.85546875" style="6"/>
    <col min="12537" max="12537" width="12.42578125" style="6" customWidth="1"/>
    <col min="12538" max="12538" width="89.5703125" style="6" customWidth="1"/>
    <col min="12539" max="12539" width="9.42578125" style="6" customWidth="1"/>
    <col min="12540" max="12540" width="10.5703125" style="6" customWidth="1"/>
    <col min="12541" max="12541" width="15.28515625" style="6" customWidth="1"/>
    <col min="12542" max="12542" width="10.140625" style="6" customWidth="1"/>
    <col min="12543" max="12543" width="10" style="6" customWidth="1"/>
    <col min="12544" max="12544" width="24" style="6" customWidth="1"/>
    <col min="12545" max="12792" width="36.85546875" style="6"/>
    <col min="12793" max="12793" width="12.42578125" style="6" customWidth="1"/>
    <col min="12794" max="12794" width="89.5703125" style="6" customWidth="1"/>
    <col min="12795" max="12795" width="9.42578125" style="6" customWidth="1"/>
    <col min="12796" max="12796" width="10.5703125" style="6" customWidth="1"/>
    <col min="12797" max="12797" width="15.28515625" style="6" customWidth="1"/>
    <col min="12798" max="12798" width="10.140625" style="6" customWidth="1"/>
    <col min="12799" max="12799" width="10" style="6" customWidth="1"/>
    <col min="12800" max="12800" width="24" style="6" customWidth="1"/>
    <col min="12801" max="13048" width="36.85546875" style="6"/>
    <col min="13049" max="13049" width="12.42578125" style="6" customWidth="1"/>
    <col min="13050" max="13050" width="89.5703125" style="6" customWidth="1"/>
    <col min="13051" max="13051" width="9.42578125" style="6" customWidth="1"/>
    <col min="13052" max="13052" width="10.5703125" style="6" customWidth="1"/>
    <col min="13053" max="13053" width="15.28515625" style="6" customWidth="1"/>
    <col min="13054" max="13054" width="10.140625" style="6" customWidth="1"/>
    <col min="13055" max="13055" width="10" style="6" customWidth="1"/>
    <col min="13056" max="13056" width="24" style="6" customWidth="1"/>
    <col min="13057" max="13304" width="36.85546875" style="6"/>
    <col min="13305" max="13305" width="12.42578125" style="6" customWidth="1"/>
    <col min="13306" max="13306" width="89.5703125" style="6" customWidth="1"/>
    <col min="13307" max="13307" width="9.42578125" style="6" customWidth="1"/>
    <col min="13308" max="13308" width="10.5703125" style="6" customWidth="1"/>
    <col min="13309" max="13309" width="15.28515625" style="6" customWidth="1"/>
    <col min="13310" max="13310" width="10.140625" style="6" customWidth="1"/>
    <col min="13311" max="13311" width="10" style="6" customWidth="1"/>
    <col min="13312" max="13312" width="24" style="6" customWidth="1"/>
    <col min="13313" max="13560" width="36.85546875" style="6"/>
    <col min="13561" max="13561" width="12.42578125" style="6" customWidth="1"/>
    <col min="13562" max="13562" width="89.5703125" style="6" customWidth="1"/>
    <col min="13563" max="13563" width="9.42578125" style="6" customWidth="1"/>
    <col min="13564" max="13564" width="10.5703125" style="6" customWidth="1"/>
    <col min="13565" max="13565" width="15.28515625" style="6" customWidth="1"/>
    <col min="13566" max="13566" width="10.140625" style="6" customWidth="1"/>
    <col min="13567" max="13567" width="10" style="6" customWidth="1"/>
    <col min="13568" max="13568" width="24" style="6" customWidth="1"/>
    <col min="13569" max="13816" width="36.85546875" style="6"/>
    <col min="13817" max="13817" width="12.42578125" style="6" customWidth="1"/>
    <col min="13818" max="13818" width="89.5703125" style="6" customWidth="1"/>
    <col min="13819" max="13819" width="9.42578125" style="6" customWidth="1"/>
    <col min="13820" max="13820" width="10.5703125" style="6" customWidth="1"/>
    <col min="13821" max="13821" width="15.28515625" style="6" customWidth="1"/>
    <col min="13822" max="13822" width="10.140625" style="6" customWidth="1"/>
    <col min="13823" max="13823" width="10" style="6" customWidth="1"/>
    <col min="13824" max="13824" width="24" style="6" customWidth="1"/>
    <col min="13825" max="14072" width="36.85546875" style="6"/>
    <col min="14073" max="14073" width="12.42578125" style="6" customWidth="1"/>
    <col min="14074" max="14074" width="89.5703125" style="6" customWidth="1"/>
    <col min="14075" max="14075" width="9.42578125" style="6" customWidth="1"/>
    <col min="14076" max="14076" width="10.5703125" style="6" customWidth="1"/>
    <col min="14077" max="14077" width="15.28515625" style="6" customWidth="1"/>
    <col min="14078" max="14078" width="10.140625" style="6" customWidth="1"/>
    <col min="14079" max="14079" width="10" style="6" customWidth="1"/>
    <col min="14080" max="14080" width="24" style="6" customWidth="1"/>
    <col min="14081" max="14328" width="36.85546875" style="6"/>
    <col min="14329" max="14329" width="12.42578125" style="6" customWidth="1"/>
    <col min="14330" max="14330" width="89.5703125" style="6" customWidth="1"/>
    <col min="14331" max="14331" width="9.42578125" style="6" customWidth="1"/>
    <col min="14332" max="14332" width="10.5703125" style="6" customWidth="1"/>
    <col min="14333" max="14333" width="15.28515625" style="6" customWidth="1"/>
    <col min="14334" max="14334" width="10.140625" style="6" customWidth="1"/>
    <col min="14335" max="14335" width="10" style="6" customWidth="1"/>
    <col min="14336" max="14336" width="24" style="6" customWidth="1"/>
    <col min="14337" max="14584" width="36.85546875" style="6"/>
    <col min="14585" max="14585" width="12.42578125" style="6" customWidth="1"/>
    <col min="14586" max="14586" width="89.5703125" style="6" customWidth="1"/>
    <col min="14587" max="14587" width="9.42578125" style="6" customWidth="1"/>
    <col min="14588" max="14588" width="10.5703125" style="6" customWidth="1"/>
    <col min="14589" max="14589" width="15.28515625" style="6" customWidth="1"/>
    <col min="14590" max="14590" width="10.140625" style="6" customWidth="1"/>
    <col min="14591" max="14591" width="10" style="6" customWidth="1"/>
    <col min="14592" max="14592" width="24" style="6" customWidth="1"/>
    <col min="14593" max="14840" width="36.85546875" style="6"/>
    <col min="14841" max="14841" width="12.42578125" style="6" customWidth="1"/>
    <col min="14842" max="14842" width="89.5703125" style="6" customWidth="1"/>
    <col min="14843" max="14843" width="9.42578125" style="6" customWidth="1"/>
    <col min="14844" max="14844" width="10.5703125" style="6" customWidth="1"/>
    <col min="14845" max="14845" width="15.28515625" style="6" customWidth="1"/>
    <col min="14846" max="14846" width="10.140625" style="6" customWidth="1"/>
    <col min="14847" max="14847" width="10" style="6" customWidth="1"/>
    <col min="14848" max="14848" width="24" style="6" customWidth="1"/>
    <col min="14849" max="15096" width="36.85546875" style="6"/>
    <col min="15097" max="15097" width="12.42578125" style="6" customWidth="1"/>
    <col min="15098" max="15098" width="89.5703125" style="6" customWidth="1"/>
    <col min="15099" max="15099" width="9.42578125" style="6" customWidth="1"/>
    <col min="15100" max="15100" width="10.5703125" style="6" customWidth="1"/>
    <col min="15101" max="15101" width="15.28515625" style="6" customWidth="1"/>
    <col min="15102" max="15102" width="10.140625" style="6" customWidth="1"/>
    <col min="15103" max="15103" width="10" style="6" customWidth="1"/>
    <col min="15104" max="15104" width="24" style="6" customWidth="1"/>
    <col min="15105" max="15352" width="36.85546875" style="6"/>
    <col min="15353" max="15353" width="12.42578125" style="6" customWidth="1"/>
    <col min="15354" max="15354" width="89.5703125" style="6" customWidth="1"/>
    <col min="15355" max="15355" width="9.42578125" style="6" customWidth="1"/>
    <col min="15356" max="15356" width="10.5703125" style="6" customWidth="1"/>
    <col min="15357" max="15357" width="15.28515625" style="6" customWidth="1"/>
    <col min="15358" max="15358" width="10.140625" style="6" customWidth="1"/>
    <col min="15359" max="15359" width="10" style="6" customWidth="1"/>
    <col min="15360" max="15360" width="24" style="6" customWidth="1"/>
    <col min="15361" max="15608" width="36.85546875" style="6"/>
    <col min="15609" max="15609" width="12.42578125" style="6" customWidth="1"/>
    <col min="15610" max="15610" width="89.5703125" style="6" customWidth="1"/>
    <col min="15611" max="15611" width="9.42578125" style="6" customWidth="1"/>
    <col min="15612" max="15612" width="10.5703125" style="6" customWidth="1"/>
    <col min="15613" max="15613" width="15.28515625" style="6" customWidth="1"/>
    <col min="15614" max="15614" width="10.140625" style="6" customWidth="1"/>
    <col min="15615" max="15615" width="10" style="6" customWidth="1"/>
    <col min="15616" max="15616" width="24" style="6" customWidth="1"/>
    <col min="15617" max="15864" width="36.85546875" style="6"/>
    <col min="15865" max="15865" width="12.42578125" style="6" customWidth="1"/>
    <col min="15866" max="15866" width="89.5703125" style="6" customWidth="1"/>
    <col min="15867" max="15867" width="9.42578125" style="6" customWidth="1"/>
    <col min="15868" max="15868" width="10.5703125" style="6" customWidth="1"/>
    <col min="15869" max="15869" width="15.28515625" style="6" customWidth="1"/>
    <col min="15870" max="15870" width="10.140625" style="6" customWidth="1"/>
    <col min="15871" max="15871" width="10" style="6" customWidth="1"/>
    <col min="15872" max="15872" width="24" style="6" customWidth="1"/>
    <col min="15873" max="16120" width="36.85546875" style="6"/>
    <col min="16121" max="16121" width="12.42578125" style="6" customWidth="1"/>
    <col min="16122" max="16122" width="89.5703125" style="6" customWidth="1"/>
    <col min="16123" max="16123" width="9.42578125" style="6" customWidth="1"/>
    <col min="16124" max="16124" width="10.5703125" style="6" customWidth="1"/>
    <col min="16125" max="16125" width="15.28515625" style="6" customWidth="1"/>
    <col min="16126" max="16126" width="10.140625" style="6" customWidth="1"/>
    <col min="16127" max="16127" width="10" style="6" customWidth="1"/>
    <col min="16128" max="16128" width="24" style="6" customWidth="1"/>
    <col min="16129" max="16384" width="36.85546875" style="6"/>
  </cols>
  <sheetData>
    <row r="1" spans="1:10">
      <c r="A1" s="1"/>
      <c r="B1" s="2"/>
      <c r="C1" s="3"/>
      <c r="D1" s="3"/>
      <c r="E1" s="3"/>
      <c r="F1" s="4"/>
      <c r="G1" s="3"/>
      <c r="I1" s="5"/>
      <c r="J1" s="5" t="s">
        <v>347</v>
      </c>
    </row>
    <row r="2" spans="1:10">
      <c r="A2" s="1"/>
      <c r="B2" s="7"/>
      <c r="C2" s="1"/>
      <c r="D2" s="8"/>
      <c r="E2" s="9"/>
      <c r="F2" s="1"/>
      <c r="G2" s="3"/>
      <c r="I2" s="10"/>
      <c r="J2" s="10" t="s">
        <v>95</v>
      </c>
    </row>
    <row r="3" spans="1:10">
      <c r="A3" s="1"/>
      <c r="B3" s="7"/>
      <c r="C3" s="1"/>
      <c r="D3" s="8"/>
      <c r="E3" s="9"/>
      <c r="F3" s="1"/>
      <c r="G3" s="3"/>
      <c r="I3" s="10"/>
      <c r="J3" s="10" t="s">
        <v>96</v>
      </c>
    </row>
    <row r="4" spans="1:10">
      <c r="A4" s="1"/>
      <c r="B4" s="7"/>
      <c r="C4" s="1"/>
      <c r="D4" s="11"/>
      <c r="E4" s="11"/>
      <c r="F4" s="11"/>
      <c r="G4" s="3"/>
      <c r="I4" s="10"/>
      <c r="J4" s="12" t="s">
        <v>349</v>
      </c>
    </row>
    <row r="5" spans="1:10">
      <c r="A5" s="1"/>
      <c r="B5" s="7"/>
      <c r="C5" s="1"/>
      <c r="D5" s="8"/>
      <c r="E5" s="9"/>
      <c r="F5" s="1"/>
      <c r="G5" s="13"/>
      <c r="H5" s="14"/>
    </row>
    <row r="6" spans="1:10" ht="17.25" customHeight="1">
      <c r="A6" s="267" t="s">
        <v>335</v>
      </c>
      <c r="B6" s="267"/>
      <c r="C6" s="267"/>
      <c r="D6" s="267"/>
      <c r="E6" s="267"/>
      <c r="F6" s="267"/>
      <c r="G6" s="267"/>
      <c r="H6" s="267"/>
      <c r="I6" s="267"/>
      <c r="J6" s="267"/>
    </row>
    <row r="7" spans="1:10" ht="17.25" customHeight="1">
      <c r="A7" s="268"/>
      <c r="B7" s="268"/>
      <c r="C7" s="268"/>
      <c r="D7" s="268"/>
      <c r="E7" s="268"/>
      <c r="F7" s="268"/>
      <c r="G7" s="268"/>
      <c r="J7" s="15" t="s">
        <v>0</v>
      </c>
    </row>
    <row r="8" spans="1:10" ht="90" customHeight="1">
      <c r="A8" s="16" t="s">
        <v>1</v>
      </c>
      <c r="B8" s="17" t="s">
        <v>2</v>
      </c>
      <c r="C8" s="18" t="s">
        <v>3</v>
      </c>
      <c r="D8" s="19" t="s">
        <v>4</v>
      </c>
      <c r="E8" s="20" t="s">
        <v>5</v>
      </c>
      <c r="F8" s="18" t="s">
        <v>6</v>
      </c>
      <c r="G8" s="18" t="s">
        <v>7</v>
      </c>
      <c r="H8" s="119" t="s">
        <v>348</v>
      </c>
      <c r="I8" s="119" t="s">
        <v>333</v>
      </c>
      <c r="J8" s="198" t="s">
        <v>334</v>
      </c>
    </row>
    <row r="9" spans="1:10" ht="18.75" customHeight="1">
      <c r="A9" s="22" t="s">
        <v>8</v>
      </c>
      <c r="B9" s="260" t="s">
        <v>9</v>
      </c>
      <c r="C9" s="23">
        <v>883</v>
      </c>
      <c r="D9" s="24"/>
      <c r="E9" s="22"/>
      <c r="F9" s="23"/>
      <c r="G9" s="23"/>
      <c r="H9" s="25">
        <f>H11+H15+H24</f>
        <v>1370</v>
      </c>
      <c r="I9" s="25">
        <f>I11+I15+I24</f>
        <v>1053.0999999999999</v>
      </c>
      <c r="J9" s="25">
        <f t="shared" ref="J9:J18" si="0">I9/H9*100</f>
        <v>76.868613138686129</v>
      </c>
    </row>
    <row r="10" spans="1:10" ht="19.5" customHeight="1">
      <c r="A10" s="130" t="s">
        <v>10</v>
      </c>
      <c r="B10" s="261" t="s">
        <v>146</v>
      </c>
      <c r="C10" s="131">
        <v>883</v>
      </c>
      <c r="D10" s="132" t="s">
        <v>147</v>
      </c>
      <c r="E10" s="130"/>
      <c r="F10" s="131"/>
      <c r="G10" s="131"/>
      <c r="H10" s="133">
        <f>H11+H15+H24</f>
        <v>1370</v>
      </c>
      <c r="I10" s="133">
        <f>I11+I15+I24</f>
        <v>1053.0999999999999</v>
      </c>
      <c r="J10" s="133">
        <f t="shared" si="0"/>
        <v>76.868613138686129</v>
      </c>
    </row>
    <row r="11" spans="1:10" ht="38.25" customHeight="1">
      <c r="A11" s="26" t="s">
        <v>12</v>
      </c>
      <c r="B11" s="262" t="s">
        <v>148</v>
      </c>
      <c r="C11" s="27">
        <v>883</v>
      </c>
      <c r="D11" s="28" t="s">
        <v>11</v>
      </c>
      <c r="E11" s="26"/>
      <c r="F11" s="26"/>
      <c r="G11" s="26"/>
      <c r="H11" s="29">
        <f t="shared" ref="H11" si="1">H12</f>
        <v>620</v>
      </c>
      <c r="I11" s="29">
        <f t="shared" ref="I11" si="2">I12</f>
        <v>586.20000000000005</v>
      </c>
      <c r="J11" s="29">
        <f t="shared" si="0"/>
        <v>94.548387096774206</v>
      </c>
    </row>
    <row r="12" spans="1:10">
      <c r="A12" s="30" t="s">
        <v>14</v>
      </c>
      <c r="B12" s="263" t="s">
        <v>149</v>
      </c>
      <c r="C12" s="31">
        <v>883</v>
      </c>
      <c r="D12" s="32" t="s">
        <v>11</v>
      </c>
      <c r="E12" s="30" t="s">
        <v>13</v>
      </c>
      <c r="F12" s="30"/>
      <c r="G12" s="30"/>
      <c r="H12" s="33">
        <f t="shared" ref="H12" si="3">SUM(H13:H14)</f>
        <v>620</v>
      </c>
      <c r="I12" s="33">
        <f>SUM(I13:I14)</f>
        <v>586.20000000000005</v>
      </c>
      <c r="J12" s="33">
        <f t="shared" si="0"/>
        <v>94.548387096774206</v>
      </c>
    </row>
    <row r="13" spans="1:10" ht="18.75" customHeight="1">
      <c r="A13" s="16" t="s">
        <v>150</v>
      </c>
      <c r="B13" s="264" t="s">
        <v>15</v>
      </c>
      <c r="C13" s="17">
        <v>883</v>
      </c>
      <c r="D13" s="34" t="s">
        <v>11</v>
      </c>
      <c r="E13" s="16" t="s">
        <v>13</v>
      </c>
      <c r="F13" s="16" t="s">
        <v>119</v>
      </c>
      <c r="G13" s="16" t="s">
        <v>16</v>
      </c>
      <c r="H13" s="21">
        <v>480</v>
      </c>
      <c r="I13" s="21">
        <v>454.1</v>
      </c>
      <c r="J13" s="21">
        <f t="shared" si="0"/>
        <v>94.604166666666671</v>
      </c>
    </row>
    <row r="14" spans="1:10" ht="20.25" customHeight="1">
      <c r="A14" s="16" t="s">
        <v>151</v>
      </c>
      <c r="B14" s="264" t="s">
        <v>18</v>
      </c>
      <c r="C14" s="17">
        <v>883</v>
      </c>
      <c r="D14" s="34" t="s">
        <v>11</v>
      </c>
      <c r="E14" s="16" t="s">
        <v>13</v>
      </c>
      <c r="F14" s="16" t="s">
        <v>119</v>
      </c>
      <c r="G14" s="16" t="s">
        <v>19</v>
      </c>
      <c r="H14" s="21">
        <v>140</v>
      </c>
      <c r="I14" s="21">
        <v>132.1</v>
      </c>
      <c r="J14" s="21">
        <f t="shared" si="0"/>
        <v>94.357142857142847</v>
      </c>
    </row>
    <row r="15" spans="1:10" ht="44.25" customHeight="1">
      <c r="A15" s="26" t="s">
        <v>31</v>
      </c>
      <c r="B15" s="262" t="s">
        <v>152</v>
      </c>
      <c r="C15" s="27">
        <v>883</v>
      </c>
      <c r="D15" s="28" t="s">
        <v>21</v>
      </c>
      <c r="E15" s="26"/>
      <c r="F15" s="26"/>
      <c r="G15" s="26"/>
      <c r="H15" s="29">
        <f t="shared" ref="H15" si="4">H16</f>
        <v>720</v>
      </c>
      <c r="I15" s="29">
        <f t="shared" ref="I15" si="5">I16</f>
        <v>436.9</v>
      </c>
      <c r="J15" s="29">
        <f t="shared" si="0"/>
        <v>60.68055555555555</v>
      </c>
    </row>
    <row r="16" spans="1:10" s="137" customFormat="1" ht="34.5" customHeight="1">
      <c r="A16" s="134" t="s">
        <v>33</v>
      </c>
      <c r="B16" s="265" t="s">
        <v>336</v>
      </c>
      <c r="C16" s="45">
        <v>883</v>
      </c>
      <c r="D16" s="135" t="s">
        <v>21</v>
      </c>
      <c r="E16" s="134" t="s">
        <v>153</v>
      </c>
      <c r="F16" s="134"/>
      <c r="G16" s="134"/>
      <c r="H16" s="136">
        <f t="shared" ref="H16" si="6">H17+H19</f>
        <v>720</v>
      </c>
      <c r="I16" s="136">
        <f t="shared" ref="I16" si="7">I17+I19</f>
        <v>436.9</v>
      </c>
      <c r="J16" s="33">
        <f t="shared" si="0"/>
        <v>60.68055555555555</v>
      </c>
    </row>
    <row r="17" spans="1:10" ht="22.5" customHeight="1">
      <c r="A17" s="30" t="s">
        <v>154</v>
      </c>
      <c r="B17" s="263" t="s">
        <v>155</v>
      </c>
      <c r="C17" s="31">
        <v>883</v>
      </c>
      <c r="D17" s="32" t="s">
        <v>21</v>
      </c>
      <c r="E17" s="30" t="s">
        <v>127</v>
      </c>
      <c r="F17" s="30"/>
      <c r="G17" s="30"/>
      <c r="H17" s="115">
        <f t="shared" ref="H17" si="8">H18</f>
        <v>125</v>
      </c>
      <c r="I17" s="222">
        <f>I18</f>
        <v>103.7</v>
      </c>
      <c r="J17" s="33">
        <f t="shared" si="0"/>
        <v>82.96</v>
      </c>
    </row>
    <row r="18" spans="1:10">
      <c r="A18" s="16" t="s">
        <v>156</v>
      </c>
      <c r="B18" s="264" t="s">
        <v>45</v>
      </c>
      <c r="C18" s="17">
        <v>883</v>
      </c>
      <c r="D18" s="34" t="s">
        <v>21</v>
      </c>
      <c r="E18" s="16" t="s">
        <v>127</v>
      </c>
      <c r="F18" s="16" t="s">
        <v>121</v>
      </c>
      <c r="G18" s="16" t="s">
        <v>46</v>
      </c>
      <c r="H18" s="21">
        <v>125</v>
      </c>
      <c r="I18" s="124">
        <v>103.7</v>
      </c>
      <c r="J18" s="21">
        <f t="shared" si="0"/>
        <v>82.96</v>
      </c>
    </row>
    <row r="19" spans="1:10">
      <c r="A19" s="30" t="s">
        <v>337</v>
      </c>
      <c r="B19" s="263" t="s">
        <v>157</v>
      </c>
      <c r="C19" s="31">
        <v>883</v>
      </c>
      <c r="D19" s="32" t="s">
        <v>21</v>
      </c>
      <c r="E19" s="30" t="s">
        <v>125</v>
      </c>
      <c r="F19" s="30"/>
      <c r="G19" s="30"/>
      <c r="H19" s="33">
        <f>H20+H21+H22+H23</f>
        <v>595</v>
      </c>
      <c r="I19" s="33">
        <f>SUM(I20:I23)</f>
        <v>333.2</v>
      </c>
      <c r="J19" s="115">
        <f>I19/H19*100</f>
        <v>55.999999999999993</v>
      </c>
    </row>
    <row r="20" spans="1:10" ht="20.25" customHeight="1">
      <c r="A20" s="16" t="s">
        <v>338</v>
      </c>
      <c r="B20" s="264" t="s">
        <v>15</v>
      </c>
      <c r="C20" s="17">
        <v>883</v>
      </c>
      <c r="D20" s="34" t="s">
        <v>21</v>
      </c>
      <c r="E20" s="16" t="s">
        <v>125</v>
      </c>
      <c r="F20" s="16" t="s">
        <v>119</v>
      </c>
      <c r="G20" s="16" t="s">
        <v>16</v>
      </c>
      <c r="H20" s="21">
        <f>455-10</f>
        <v>445</v>
      </c>
      <c r="I20" s="21">
        <v>254.8</v>
      </c>
      <c r="J20" s="21">
        <f>I20/H20*100</f>
        <v>57.258426966292141</v>
      </c>
    </row>
    <row r="21" spans="1:10">
      <c r="A21" s="16" t="s">
        <v>339</v>
      </c>
      <c r="B21" s="264" t="s">
        <v>18</v>
      </c>
      <c r="C21" s="17">
        <v>883</v>
      </c>
      <c r="D21" s="34" t="s">
        <v>21</v>
      </c>
      <c r="E21" s="16" t="s">
        <v>125</v>
      </c>
      <c r="F21" s="16" t="s">
        <v>119</v>
      </c>
      <c r="G21" s="16" t="s">
        <v>19</v>
      </c>
      <c r="H21" s="21">
        <f>137.3-2.8</f>
        <v>134.5</v>
      </c>
      <c r="I21" s="21">
        <v>75.7</v>
      </c>
      <c r="J21" s="21">
        <f t="shared" ref="J21:J22" si="9">I21/H21*100</f>
        <v>56.282527881040892</v>
      </c>
    </row>
    <row r="22" spans="1:10" ht="18" customHeight="1">
      <c r="A22" s="16" t="s">
        <v>340</v>
      </c>
      <c r="B22" s="264" t="s">
        <v>45</v>
      </c>
      <c r="C22" s="17">
        <v>883</v>
      </c>
      <c r="D22" s="34" t="s">
        <v>21</v>
      </c>
      <c r="E22" s="16" t="s">
        <v>125</v>
      </c>
      <c r="F22" s="16" t="s">
        <v>113</v>
      </c>
      <c r="G22" s="16" t="s">
        <v>46</v>
      </c>
      <c r="H22" s="200">
        <v>2.7</v>
      </c>
      <c r="I22" s="21">
        <v>2.7</v>
      </c>
      <c r="J22" s="21">
        <f t="shared" si="9"/>
        <v>100</v>
      </c>
    </row>
    <row r="23" spans="1:10" s="137" customFormat="1" ht="18.75" customHeight="1">
      <c r="A23" s="16" t="s">
        <v>341</v>
      </c>
      <c r="B23" s="264" t="s">
        <v>45</v>
      </c>
      <c r="C23" s="17">
        <v>883</v>
      </c>
      <c r="D23" s="34" t="s">
        <v>21</v>
      </c>
      <c r="E23" s="16" t="s">
        <v>125</v>
      </c>
      <c r="F23" s="16" t="s">
        <v>120</v>
      </c>
      <c r="G23" s="16" t="s">
        <v>46</v>
      </c>
      <c r="H23" s="200">
        <v>12.8</v>
      </c>
      <c r="I23" s="123">
        <v>0</v>
      </c>
      <c r="J23" s="123">
        <f t="shared" ref="J23:J32" si="10">I23/H23*100</f>
        <v>0</v>
      </c>
    </row>
    <row r="24" spans="1:10">
      <c r="A24" s="85" t="s">
        <v>53</v>
      </c>
      <c r="B24" s="262" t="s">
        <v>158</v>
      </c>
      <c r="C24" s="27">
        <v>883</v>
      </c>
      <c r="D24" s="82" t="s">
        <v>59</v>
      </c>
      <c r="E24" s="81"/>
      <c r="F24" s="83"/>
      <c r="G24" s="83"/>
      <c r="H24" s="84">
        <f t="shared" ref="H24" si="11">H26</f>
        <v>30</v>
      </c>
      <c r="I24" s="84">
        <f t="shared" ref="I24" si="12">I26</f>
        <v>30</v>
      </c>
      <c r="J24" s="29">
        <f t="shared" si="10"/>
        <v>100</v>
      </c>
    </row>
    <row r="25" spans="1:10" ht="38.25" customHeight="1">
      <c r="A25" s="138" t="s">
        <v>159</v>
      </c>
      <c r="B25" s="235" t="s">
        <v>160</v>
      </c>
      <c r="C25" s="45">
        <v>883</v>
      </c>
      <c r="D25" s="46" t="s">
        <v>59</v>
      </c>
      <c r="E25" s="48" t="s">
        <v>126</v>
      </c>
      <c r="F25" s="51"/>
      <c r="G25" s="51"/>
      <c r="H25" s="52">
        <f t="shared" ref="H25" si="13">H26</f>
        <v>30</v>
      </c>
      <c r="I25" s="52">
        <f t="shared" ref="I25" si="14">I26</f>
        <v>30</v>
      </c>
      <c r="J25" s="33">
        <f t="shared" si="10"/>
        <v>100</v>
      </c>
    </row>
    <row r="26" spans="1:10" ht="18.75" customHeight="1">
      <c r="A26" s="16" t="s">
        <v>161</v>
      </c>
      <c r="B26" s="44" t="s">
        <v>47</v>
      </c>
      <c r="C26" s="17">
        <v>883</v>
      </c>
      <c r="D26" s="43" t="s">
        <v>59</v>
      </c>
      <c r="E26" s="42" t="s">
        <v>126</v>
      </c>
      <c r="F26" s="42" t="s">
        <v>106</v>
      </c>
      <c r="G26" s="50">
        <v>290</v>
      </c>
      <c r="H26" s="21">
        <v>30</v>
      </c>
      <c r="I26" s="21">
        <v>30</v>
      </c>
      <c r="J26" s="21">
        <f t="shared" si="10"/>
        <v>100</v>
      </c>
    </row>
    <row r="27" spans="1:10" ht="20.25" customHeight="1">
      <c r="A27" s="139" t="s">
        <v>27</v>
      </c>
      <c r="B27" s="236" t="s">
        <v>28</v>
      </c>
      <c r="C27" s="140">
        <v>980</v>
      </c>
      <c r="D27" s="141"/>
      <c r="E27" s="139"/>
      <c r="F27" s="139"/>
      <c r="G27" s="139"/>
      <c r="H27" s="142">
        <f>H28+H62+H66+H77+H100+H116+H137+H143</f>
        <v>97830</v>
      </c>
      <c r="I27" s="142">
        <f>I28+I62+I66+I77+I100+I116+I137+I143</f>
        <v>31871.699999999997</v>
      </c>
      <c r="J27" s="142">
        <f t="shared" si="10"/>
        <v>32.578656853725846</v>
      </c>
    </row>
    <row r="28" spans="1:10" ht="21" customHeight="1">
      <c r="A28" s="143" t="s">
        <v>10</v>
      </c>
      <c r="B28" s="237" t="s">
        <v>146</v>
      </c>
      <c r="C28" s="144">
        <v>980</v>
      </c>
      <c r="D28" s="145" t="s">
        <v>147</v>
      </c>
      <c r="E28" s="143"/>
      <c r="F28" s="143"/>
      <c r="G28" s="143"/>
      <c r="H28" s="146">
        <f>H29+H56+H59</f>
        <v>36444.5</v>
      </c>
      <c r="I28" s="146">
        <f>I29+I56+I59</f>
        <v>8523.9000000000015</v>
      </c>
      <c r="J28" s="146">
        <f t="shared" si="10"/>
        <v>23.388714346472035</v>
      </c>
    </row>
    <row r="29" spans="1:10" ht="58.5" customHeight="1">
      <c r="A29" s="35" t="s">
        <v>12</v>
      </c>
      <c r="B29" s="238" t="s">
        <v>162</v>
      </c>
      <c r="C29" s="36">
        <v>980</v>
      </c>
      <c r="D29" s="37" t="s">
        <v>29</v>
      </c>
      <c r="E29" s="37"/>
      <c r="F29" s="35"/>
      <c r="G29" s="35"/>
      <c r="H29" s="38">
        <f>H30+H34+H54+H52</f>
        <v>33515.5</v>
      </c>
      <c r="I29" s="38">
        <f>I30+I34+I54+I52</f>
        <v>8315.3000000000011</v>
      </c>
      <c r="J29" s="38">
        <f t="shared" si="10"/>
        <v>24.810311646849968</v>
      </c>
    </row>
    <row r="30" spans="1:10">
      <c r="A30" s="39" t="s">
        <v>14</v>
      </c>
      <c r="B30" s="234" t="s">
        <v>163</v>
      </c>
      <c r="C30" s="31">
        <v>980</v>
      </c>
      <c r="D30" s="40" t="s">
        <v>29</v>
      </c>
      <c r="E30" s="40" t="s">
        <v>26</v>
      </c>
      <c r="F30" s="39"/>
      <c r="G30" s="39"/>
      <c r="H30" s="116">
        <f t="shared" ref="H30" si="15">H31+H32</f>
        <v>625</v>
      </c>
      <c r="I30" s="116">
        <f t="shared" ref="I30" si="16">I31+I32</f>
        <v>589.70000000000005</v>
      </c>
      <c r="J30" s="33">
        <f t="shared" si="10"/>
        <v>94.352000000000004</v>
      </c>
    </row>
    <row r="31" spans="1:10" ht="20.25" customHeight="1">
      <c r="A31" s="42" t="s">
        <v>150</v>
      </c>
      <c r="B31" s="44" t="s">
        <v>15</v>
      </c>
      <c r="C31" s="17">
        <v>980</v>
      </c>
      <c r="D31" s="43" t="s">
        <v>29</v>
      </c>
      <c r="E31" s="43" t="s">
        <v>26</v>
      </c>
      <c r="F31" s="42" t="s">
        <v>119</v>
      </c>
      <c r="G31" s="42" t="s">
        <v>16</v>
      </c>
      <c r="H31" s="21">
        <f>465+20</f>
        <v>485</v>
      </c>
      <c r="I31" s="21">
        <v>484.5</v>
      </c>
      <c r="J31" s="21">
        <f t="shared" si="10"/>
        <v>99.896907216494839</v>
      </c>
    </row>
    <row r="32" spans="1:10" ht="17.25" customHeight="1">
      <c r="A32" s="42" t="s">
        <v>151</v>
      </c>
      <c r="B32" s="44" t="s">
        <v>18</v>
      </c>
      <c r="C32" s="17">
        <v>980</v>
      </c>
      <c r="D32" s="43" t="s">
        <v>29</v>
      </c>
      <c r="E32" s="43" t="s">
        <v>26</v>
      </c>
      <c r="F32" s="42" t="s">
        <v>119</v>
      </c>
      <c r="G32" s="42" t="s">
        <v>19</v>
      </c>
      <c r="H32" s="21">
        <v>140</v>
      </c>
      <c r="I32" s="21">
        <v>105.2</v>
      </c>
      <c r="J32" s="21">
        <f t="shared" si="10"/>
        <v>75.142857142857139</v>
      </c>
    </row>
    <row r="33" spans="1:10" ht="18" customHeight="1">
      <c r="A33" s="39" t="s">
        <v>17</v>
      </c>
      <c r="B33" s="234" t="s">
        <v>164</v>
      </c>
      <c r="C33" s="31">
        <v>980</v>
      </c>
      <c r="D33" s="40" t="s">
        <v>29</v>
      </c>
      <c r="E33" s="40" t="s">
        <v>112</v>
      </c>
      <c r="F33" s="39"/>
      <c r="G33" s="39"/>
      <c r="H33" s="147">
        <f>H34+H52+H54</f>
        <v>32890.5</v>
      </c>
      <c r="I33" s="147">
        <f>I34+I52+I54</f>
        <v>7725.6</v>
      </c>
      <c r="J33" s="33">
        <f t="shared" ref="J33:J55" si="17">I33/H33*100</f>
        <v>23.48884936379806</v>
      </c>
    </row>
    <row r="34" spans="1:10" ht="33">
      <c r="A34" s="39" t="s">
        <v>165</v>
      </c>
      <c r="B34" s="234" t="s">
        <v>166</v>
      </c>
      <c r="C34" s="31">
        <v>980</v>
      </c>
      <c r="D34" s="40" t="s">
        <v>29</v>
      </c>
      <c r="E34" s="40" t="s">
        <v>30</v>
      </c>
      <c r="F34" s="39"/>
      <c r="G34" s="39"/>
      <c r="H34" s="41">
        <f>SUM(H35:H51)</f>
        <v>10885.500000000002</v>
      </c>
      <c r="I34" s="41">
        <f>SUM(I35:I51)</f>
        <v>7725.6</v>
      </c>
      <c r="J34" s="33">
        <f t="shared" si="17"/>
        <v>70.971475816453065</v>
      </c>
    </row>
    <row r="35" spans="1:10">
      <c r="A35" s="42" t="s">
        <v>167</v>
      </c>
      <c r="B35" s="44" t="s">
        <v>15</v>
      </c>
      <c r="C35" s="17">
        <v>980</v>
      </c>
      <c r="D35" s="43" t="s">
        <v>29</v>
      </c>
      <c r="E35" s="43" t="s">
        <v>30</v>
      </c>
      <c r="F35" s="42" t="s">
        <v>119</v>
      </c>
      <c r="G35" s="42" t="s">
        <v>16</v>
      </c>
      <c r="H35" s="21">
        <f>6927-52</f>
        <v>6875</v>
      </c>
      <c r="I35" s="21">
        <v>4831.7</v>
      </c>
      <c r="J35" s="21">
        <f t="shared" si="17"/>
        <v>70.279272727272726</v>
      </c>
    </row>
    <row r="36" spans="1:10" ht="17.25" customHeight="1">
      <c r="A36" s="42" t="s">
        <v>168</v>
      </c>
      <c r="B36" s="44" t="s">
        <v>18</v>
      </c>
      <c r="C36" s="17">
        <v>980</v>
      </c>
      <c r="D36" s="43" t="s">
        <v>29</v>
      </c>
      <c r="E36" s="43" t="s">
        <v>30</v>
      </c>
      <c r="F36" s="42" t="s">
        <v>119</v>
      </c>
      <c r="G36" s="42" t="s">
        <v>19</v>
      </c>
      <c r="H36" s="21">
        <v>2060</v>
      </c>
      <c r="I36" s="21">
        <v>1444.6</v>
      </c>
      <c r="J36" s="21">
        <f t="shared" si="17"/>
        <v>70.126213592233</v>
      </c>
    </row>
    <row r="37" spans="1:10">
      <c r="A37" s="42" t="s">
        <v>169</v>
      </c>
      <c r="B37" s="44" t="s">
        <v>24</v>
      </c>
      <c r="C37" s="17">
        <v>980</v>
      </c>
      <c r="D37" s="43" t="s">
        <v>29</v>
      </c>
      <c r="E37" s="43" t="s">
        <v>30</v>
      </c>
      <c r="F37" s="42" t="s">
        <v>121</v>
      </c>
      <c r="G37" s="42" t="s">
        <v>25</v>
      </c>
      <c r="H37" s="200">
        <f>1.2+32</f>
        <v>33.200000000000003</v>
      </c>
      <c r="I37" s="21">
        <v>32.9</v>
      </c>
      <c r="J37" s="21">
        <f t="shared" si="17"/>
        <v>99.096385542168662</v>
      </c>
    </row>
    <row r="38" spans="1:10">
      <c r="A38" s="42" t="s">
        <v>170</v>
      </c>
      <c r="B38" s="44" t="s">
        <v>34</v>
      </c>
      <c r="C38" s="17">
        <v>980</v>
      </c>
      <c r="D38" s="43" t="s">
        <v>29</v>
      </c>
      <c r="E38" s="43" t="s">
        <v>30</v>
      </c>
      <c r="F38" s="42" t="s">
        <v>113</v>
      </c>
      <c r="G38" s="42" t="s">
        <v>35</v>
      </c>
      <c r="H38" s="21">
        <v>160</v>
      </c>
      <c r="I38" s="21">
        <v>103.1</v>
      </c>
      <c r="J38" s="21">
        <f t="shared" si="17"/>
        <v>64.437499999999986</v>
      </c>
    </row>
    <row r="39" spans="1:10">
      <c r="A39" s="42" t="s">
        <v>171</v>
      </c>
      <c r="B39" s="44" t="s">
        <v>45</v>
      </c>
      <c r="C39" s="17">
        <v>980</v>
      </c>
      <c r="D39" s="43" t="s">
        <v>29</v>
      </c>
      <c r="E39" s="43" t="s">
        <v>30</v>
      </c>
      <c r="F39" s="42" t="s">
        <v>113</v>
      </c>
      <c r="G39" s="42" t="s">
        <v>46</v>
      </c>
      <c r="H39" s="21">
        <v>285</v>
      </c>
      <c r="I39" s="21">
        <v>219.1</v>
      </c>
      <c r="J39" s="21">
        <f t="shared" si="17"/>
        <v>76.877192982456137</v>
      </c>
    </row>
    <row r="40" spans="1:10">
      <c r="A40" s="42" t="s">
        <v>172</v>
      </c>
      <c r="B40" s="44" t="s">
        <v>49</v>
      </c>
      <c r="C40" s="17">
        <v>980</v>
      </c>
      <c r="D40" s="43" t="s">
        <v>29</v>
      </c>
      <c r="E40" s="43" t="s">
        <v>30</v>
      </c>
      <c r="F40" s="42" t="s">
        <v>113</v>
      </c>
      <c r="G40" s="42" t="s">
        <v>50</v>
      </c>
      <c r="H40" s="21">
        <v>24.3</v>
      </c>
      <c r="I40" s="124">
        <v>24.2</v>
      </c>
      <c r="J40" s="21">
        <f t="shared" si="17"/>
        <v>99.588477366255134</v>
      </c>
    </row>
    <row r="41" spans="1:10">
      <c r="A41" s="42" t="s">
        <v>173</v>
      </c>
      <c r="B41" s="44" t="s">
        <v>51</v>
      </c>
      <c r="C41" s="17">
        <v>980</v>
      </c>
      <c r="D41" s="43" t="s">
        <v>29</v>
      </c>
      <c r="E41" s="43" t="s">
        <v>30</v>
      </c>
      <c r="F41" s="42" t="s">
        <v>113</v>
      </c>
      <c r="G41" s="42" t="s">
        <v>52</v>
      </c>
      <c r="H41" s="21">
        <f>74+1.9</f>
        <v>75.900000000000006</v>
      </c>
      <c r="I41" s="21">
        <v>75.900000000000006</v>
      </c>
      <c r="J41" s="21">
        <f t="shared" si="17"/>
        <v>100</v>
      </c>
    </row>
    <row r="42" spans="1:10">
      <c r="A42" s="42" t="s">
        <v>174</v>
      </c>
      <c r="B42" s="44" t="s">
        <v>34</v>
      </c>
      <c r="C42" s="17">
        <v>980</v>
      </c>
      <c r="D42" s="43" t="s">
        <v>29</v>
      </c>
      <c r="E42" s="43" t="s">
        <v>30</v>
      </c>
      <c r="F42" s="42" t="s">
        <v>120</v>
      </c>
      <c r="G42" s="42" t="s">
        <v>35</v>
      </c>
      <c r="H42" s="200">
        <v>3.5</v>
      </c>
      <c r="I42" s="21">
        <v>1.8</v>
      </c>
      <c r="J42" s="21">
        <f t="shared" si="17"/>
        <v>51.428571428571438</v>
      </c>
    </row>
    <row r="43" spans="1:10">
      <c r="A43" s="42" t="s">
        <v>175</v>
      </c>
      <c r="B43" s="44" t="s">
        <v>36</v>
      </c>
      <c r="C43" s="17">
        <v>980</v>
      </c>
      <c r="D43" s="43" t="s">
        <v>29</v>
      </c>
      <c r="E43" s="43" t="s">
        <v>30</v>
      </c>
      <c r="F43" s="42" t="s">
        <v>120</v>
      </c>
      <c r="G43" s="42" t="s">
        <v>37</v>
      </c>
      <c r="H43" s="200">
        <v>46.2</v>
      </c>
      <c r="I43" s="21">
        <v>42.8</v>
      </c>
      <c r="J43" s="21">
        <f t="shared" si="17"/>
        <v>92.64069264069262</v>
      </c>
    </row>
    <row r="44" spans="1:10">
      <c r="A44" s="42" t="s">
        <v>176</v>
      </c>
      <c r="B44" s="44" t="s">
        <v>38</v>
      </c>
      <c r="C44" s="17">
        <v>980</v>
      </c>
      <c r="D44" s="43" t="s">
        <v>29</v>
      </c>
      <c r="E44" s="43" t="s">
        <v>30</v>
      </c>
      <c r="F44" s="42" t="s">
        <v>120</v>
      </c>
      <c r="G44" s="42" t="s">
        <v>39</v>
      </c>
      <c r="H44" s="21">
        <v>230</v>
      </c>
      <c r="I44" s="21">
        <v>42.9</v>
      </c>
      <c r="J44" s="21">
        <f t="shared" si="17"/>
        <v>18.652173913043477</v>
      </c>
    </row>
    <row r="45" spans="1:10">
      <c r="A45" s="42" t="s">
        <v>177</v>
      </c>
      <c r="B45" s="44" t="s">
        <v>40</v>
      </c>
      <c r="C45" s="42" t="s">
        <v>41</v>
      </c>
      <c r="D45" s="43" t="s">
        <v>29</v>
      </c>
      <c r="E45" s="43" t="s">
        <v>30</v>
      </c>
      <c r="F45" s="42" t="s">
        <v>120</v>
      </c>
      <c r="G45" s="42" t="s">
        <v>42</v>
      </c>
      <c r="H45" s="21">
        <v>83</v>
      </c>
      <c r="I45" s="21">
        <v>81.8</v>
      </c>
      <c r="J45" s="21">
        <f t="shared" si="17"/>
        <v>98.554216867469876</v>
      </c>
    </row>
    <row r="46" spans="1:10" ht="16.5" customHeight="1">
      <c r="A46" s="42" t="s">
        <v>178</v>
      </c>
      <c r="B46" s="44" t="s">
        <v>43</v>
      </c>
      <c r="C46" s="17">
        <v>980</v>
      </c>
      <c r="D46" s="43" t="s">
        <v>29</v>
      </c>
      <c r="E46" s="43" t="s">
        <v>30</v>
      </c>
      <c r="F46" s="42" t="s">
        <v>120</v>
      </c>
      <c r="G46" s="42" t="s">
        <v>44</v>
      </c>
      <c r="H46" s="21">
        <v>270</v>
      </c>
      <c r="I46" s="21">
        <v>160.1</v>
      </c>
      <c r="J46" s="21">
        <f t="shared" si="17"/>
        <v>59.296296296296291</v>
      </c>
    </row>
    <row r="47" spans="1:10">
      <c r="A47" s="42" t="s">
        <v>179</v>
      </c>
      <c r="B47" s="44" t="s">
        <v>45</v>
      </c>
      <c r="C47" s="17">
        <v>980</v>
      </c>
      <c r="D47" s="43" t="s">
        <v>29</v>
      </c>
      <c r="E47" s="43" t="s">
        <v>30</v>
      </c>
      <c r="F47" s="42" t="s">
        <v>120</v>
      </c>
      <c r="G47" s="42" t="s">
        <v>46</v>
      </c>
      <c r="H47" s="21">
        <f>575-15</f>
        <v>560</v>
      </c>
      <c r="I47" s="21">
        <v>498.8</v>
      </c>
      <c r="J47" s="21">
        <f t="shared" si="17"/>
        <v>89.071428571428569</v>
      </c>
    </row>
    <row r="48" spans="1:10" ht="19.5" customHeight="1">
      <c r="A48" s="42" t="s">
        <v>180</v>
      </c>
      <c r="B48" s="44" t="s">
        <v>49</v>
      </c>
      <c r="C48" s="17">
        <v>980</v>
      </c>
      <c r="D48" s="43" t="s">
        <v>29</v>
      </c>
      <c r="E48" s="43" t="s">
        <v>30</v>
      </c>
      <c r="F48" s="42" t="s">
        <v>120</v>
      </c>
      <c r="G48" s="42" t="s">
        <v>50</v>
      </c>
      <c r="H48" s="21">
        <v>54.2</v>
      </c>
      <c r="I48" s="21">
        <v>44.1</v>
      </c>
      <c r="J48" s="21">
        <f t="shared" si="17"/>
        <v>81.365313653136525</v>
      </c>
    </row>
    <row r="49" spans="1:10" ht="18.75" customHeight="1">
      <c r="A49" s="42" t="s">
        <v>181</v>
      </c>
      <c r="B49" s="44" t="s">
        <v>51</v>
      </c>
      <c r="C49" s="17">
        <v>980</v>
      </c>
      <c r="D49" s="43" t="s">
        <v>29</v>
      </c>
      <c r="E49" s="43" t="s">
        <v>30</v>
      </c>
      <c r="F49" s="42" t="s">
        <v>120</v>
      </c>
      <c r="G49" s="42" t="s">
        <v>52</v>
      </c>
      <c r="H49" s="21">
        <f>94.1-1.9</f>
        <v>92.199999999999989</v>
      </c>
      <c r="I49" s="21">
        <v>90.8</v>
      </c>
      <c r="J49" s="21">
        <f t="shared" si="17"/>
        <v>98.481561822125812</v>
      </c>
    </row>
    <row r="50" spans="1:10" ht="18" customHeight="1">
      <c r="A50" s="42" t="s">
        <v>182</v>
      </c>
      <c r="B50" s="44" t="s">
        <v>47</v>
      </c>
      <c r="C50" s="17">
        <v>980</v>
      </c>
      <c r="D50" s="43" t="s">
        <v>29</v>
      </c>
      <c r="E50" s="43" t="s">
        <v>30</v>
      </c>
      <c r="F50" s="42" t="s">
        <v>107</v>
      </c>
      <c r="G50" s="42" t="s">
        <v>48</v>
      </c>
      <c r="H50" s="21">
        <v>4</v>
      </c>
      <c r="I50" s="21">
        <v>2.2000000000000002</v>
      </c>
      <c r="J50" s="21">
        <f t="shared" si="17"/>
        <v>55.000000000000007</v>
      </c>
    </row>
    <row r="51" spans="1:10" ht="18" customHeight="1">
      <c r="A51" s="42" t="s">
        <v>342</v>
      </c>
      <c r="B51" s="44" t="s">
        <v>47</v>
      </c>
      <c r="C51" s="17">
        <v>980</v>
      </c>
      <c r="D51" s="43" t="s">
        <v>29</v>
      </c>
      <c r="E51" s="43" t="s">
        <v>30</v>
      </c>
      <c r="F51" s="42" t="s">
        <v>108</v>
      </c>
      <c r="G51" s="42" t="s">
        <v>48</v>
      </c>
      <c r="H51" s="21">
        <f>14+15</f>
        <v>29</v>
      </c>
      <c r="I51" s="224">
        <v>28.8</v>
      </c>
      <c r="J51" s="225">
        <f t="shared" si="17"/>
        <v>99.310344827586206</v>
      </c>
    </row>
    <row r="52" spans="1:10" ht="37.5" customHeight="1">
      <c r="A52" s="39" t="s">
        <v>183</v>
      </c>
      <c r="B52" s="239" t="s">
        <v>139</v>
      </c>
      <c r="C52" s="45">
        <v>980</v>
      </c>
      <c r="D52" s="46" t="s">
        <v>29</v>
      </c>
      <c r="E52" s="46" t="s">
        <v>140</v>
      </c>
      <c r="F52" s="47"/>
      <c r="G52" s="47"/>
      <c r="H52" s="201">
        <f t="shared" ref="H52" si="18">H53</f>
        <v>22000</v>
      </c>
      <c r="I52" s="123">
        <v>0</v>
      </c>
      <c r="J52" s="199">
        <f t="shared" si="17"/>
        <v>0</v>
      </c>
    </row>
    <row r="53" spans="1:10" ht="18.75" customHeight="1">
      <c r="A53" s="42" t="s">
        <v>184</v>
      </c>
      <c r="B53" s="44" t="s">
        <v>49</v>
      </c>
      <c r="C53" s="17">
        <v>980</v>
      </c>
      <c r="D53" s="43" t="s">
        <v>29</v>
      </c>
      <c r="E53" s="43" t="s">
        <v>140</v>
      </c>
      <c r="F53" s="42" t="s">
        <v>143</v>
      </c>
      <c r="G53" s="42" t="s">
        <v>50</v>
      </c>
      <c r="H53" s="200">
        <v>22000</v>
      </c>
      <c r="I53" s="122">
        <f>I55</f>
        <v>0</v>
      </c>
      <c r="J53" s="123">
        <f t="shared" si="17"/>
        <v>0</v>
      </c>
    </row>
    <row r="54" spans="1:10" ht="54.75" customHeight="1">
      <c r="A54" s="39" t="s">
        <v>185</v>
      </c>
      <c r="B54" s="239" t="s">
        <v>186</v>
      </c>
      <c r="C54" s="45">
        <v>980</v>
      </c>
      <c r="D54" s="46" t="s">
        <v>29</v>
      </c>
      <c r="E54" s="46" t="s">
        <v>128</v>
      </c>
      <c r="F54" s="47"/>
      <c r="G54" s="47"/>
      <c r="H54" s="201">
        <f t="shared" ref="H54" si="19">H55</f>
        <v>5</v>
      </c>
      <c r="I54" s="122"/>
      <c r="J54" s="199">
        <f t="shared" si="17"/>
        <v>0</v>
      </c>
    </row>
    <row r="55" spans="1:10" ht="21" customHeight="1">
      <c r="A55" s="42" t="s">
        <v>187</v>
      </c>
      <c r="B55" s="44" t="s">
        <v>34</v>
      </c>
      <c r="C55" s="17">
        <v>980</v>
      </c>
      <c r="D55" s="43" t="s">
        <v>29</v>
      </c>
      <c r="E55" s="43" t="s">
        <v>128</v>
      </c>
      <c r="F55" s="42" t="s">
        <v>55</v>
      </c>
      <c r="G55" s="42" t="s">
        <v>35</v>
      </c>
      <c r="H55" s="200">
        <v>5</v>
      </c>
      <c r="I55" s="123">
        <v>0</v>
      </c>
      <c r="J55" s="123">
        <f t="shared" si="17"/>
        <v>0</v>
      </c>
    </row>
    <row r="56" spans="1:10" ht="21" customHeight="1">
      <c r="A56" s="35" t="s">
        <v>31</v>
      </c>
      <c r="B56" s="238" t="s">
        <v>188</v>
      </c>
      <c r="C56" s="36">
        <v>980</v>
      </c>
      <c r="D56" s="37" t="s">
        <v>56</v>
      </c>
      <c r="E56" s="35"/>
      <c r="F56" s="49"/>
      <c r="G56" s="49"/>
      <c r="H56" s="202">
        <f t="shared" ref="H56" si="20">H58</f>
        <v>2609</v>
      </c>
      <c r="I56" s="120">
        <f t="shared" ref="I56" si="21">I58</f>
        <v>0</v>
      </c>
      <c r="J56" s="120">
        <f t="shared" ref="J56:J69" si="22">I56/H56*100</f>
        <v>0</v>
      </c>
    </row>
    <row r="57" spans="1:10" ht="18.75" customHeight="1">
      <c r="A57" s="62" t="s">
        <v>33</v>
      </c>
      <c r="B57" s="240" t="s">
        <v>189</v>
      </c>
      <c r="C57" s="148">
        <v>980</v>
      </c>
      <c r="D57" s="149" t="s">
        <v>56</v>
      </c>
      <c r="E57" s="62" t="s">
        <v>57</v>
      </c>
      <c r="F57" s="63"/>
      <c r="G57" s="63"/>
      <c r="H57" s="203">
        <f t="shared" ref="H57" si="23">H58</f>
        <v>2609</v>
      </c>
      <c r="I57" s="121">
        <f t="shared" ref="I57" si="24">I58</f>
        <v>0</v>
      </c>
      <c r="J57" s="199">
        <f t="shared" si="22"/>
        <v>0</v>
      </c>
    </row>
    <row r="58" spans="1:10" ht="17.25" customHeight="1">
      <c r="A58" s="42" t="s">
        <v>154</v>
      </c>
      <c r="B58" s="44" t="s">
        <v>47</v>
      </c>
      <c r="C58" s="17">
        <v>980</v>
      </c>
      <c r="D58" s="43" t="s">
        <v>56</v>
      </c>
      <c r="E58" s="42" t="s">
        <v>57</v>
      </c>
      <c r="F58" s="42" t="s">
        <v>111</v>
      </c>
      <c r="G58" s="50">
        <v>290</v>
      </c>
      <c r="H58" s="200">
        <f>2800-91-100</f>
        <v>2609</v>
      </c>
      <c r="I58" s="123">
        <v>0</v>
      </c>
      <c r="J58" s="123">
        <f t="shared" si="22"/>
        <v>0</v>
      </c>
    </row>
    <row r="59" spans="1:10" ht="21.75" customHeight="1">
      <c r="A59" s="35" t="s">
        <v>53</v>
      </c>
      <c r="B59" s="241" t="s">
        <v>158</v>
      </c>
      <c r="C59" s="36">
        <v>980</v>
      </c>
      <c r="D59" s="37" t="s">
        <v>59</v>
      </c>
      <c r="E59" s="35"/>
      <c r="F59" s="49"/>
      <c r="G59" s="49"/>
      <c r="H59" s="38">
        <f t="shared" ref="H59" si="25">H61</f>
        <v>320</v>
      </c>
      <c r="I59" s="38">
        <f t="shared" ref="I59" si="26">I61</f>
        <v>208.6</v>
      </c>
      <c r="J59" s="192">
        <f t="shared" si="22"/>
        <v>65.1875</v>
      </c>
    </row>
    <row r="60" spans="1:10" ht="58.5" customHeight="1">
      <c r="A60" s="48" t="s">
        <v>54</v>
      </c>
      <c r="B60" s="239" t="s">
        <v>343</v>
      </c>
      <c r="C60" s="45">
        <v>980</v>
      </c>
      <c r="D60" s="46" t="s">
        <v>59</v>
      </c>
      <c r="E60" s="48" t="s">
        <v>62</v>
      </c>
      <c r="F60" s="51"/>
      <c r="G60" s="51"/>
      <c r="H60" s="52">
        <f t="shared" ref="H60" si="27">H61</f>
        <v>320</v>
      </c>
      <c r="I60" s="52">
        <f t="shared" ref="I60" si="28">I61</f>
        <v>208.6</v>
      </c>
      <c r="J60" s="223">
        <f t="shared" si="22"/>
        <v>65.1875</v>
      </c>
    </row>
    <row r="61" spans="1:10" ht="36.75" customHeight="1">
      <c r="A61" s="42" t="s">
        <v>161</v>
      </c>
      <c r="B61" s="44" t="s">
        <v>190</v>
      </c>
      <c r="C61" s="17">
        <v>980</v>
      </c>
      <c r="D61" s="43" t="s">
        <v>59</v>
      </c>
      <c r="E61" s="42" t="s">
        <v>62</v>
      </c>
      <c r="F61" s="42" t="s">
        <v>110</v>
      </c>
      <c r="G61" s="50">
        <v>242</v>
      </c>
      <c r="H61" s="21">
        <v>320</v>
      </c>
      <c r="I61" s="21">
        <v>208.6</v>
      </c>
      <c r="J61" s="124">
        <f t="shared" si="22"/>
        <v>65.1875</v>
      </c>
    </row>
    <row r="62" spans="1:10" ht="19.5" customHeight="1">
      <c r="A62" s="143" t="s">
        <v>20</v>
      </c>
      <c r="B62" s="237" t="s">
        <v>191</v>
      </c>
      <c r="C62" s="144">
        <v>980</v>
      </c>
      <c r="D62" s="145" t="s">
        <v>192</v>
      </c>
      <c r="E62" s="143"/>
      <c r="F62" s="143"/>
      <c r="G62" s="143"/>
      <c r="H62" s="146">
        <f t="shared" ref="H62" si="29">H63</f>
        <v>70</v>
      </c>
      <c r="I62" s="146">
        <f t="shared" ref="I62" si="30">I63</f>
        <v>45</v>
      </c>
      <c r="J62" s="146">
        <f t="shared" si="22"/>
        <v>64.285714285714292</v>
      </c>
    </row>
    <row r="63" spans="1:10" ht="40.5" customHeight="1">
      <c r="A63" s="35" t="s">
        <v>22</v>
      </c>
      <c r="B63" s="238" t="s">
        <v>193</v>
      </c>
      <c r="C63" s="36">
        <v>980</v>
      </c>
      <c r="D63" s="37" t="s">
        <v>65</v>
      </c>
      <c r="E63" s="37"/>
      <c r="F63" s="49"/>
      <c r="G63" s="49"/>
      <c r="H63" s="38">
        <f t="shared" ref="H63" si="31">H65</f>
        <v>70</v>
      </c>
      <c r="I63" s="38">
        <f t="shared" ref="I63" si="32">I65</f>
        <v>45</v>
      </c>
      <c r="J63" s="38">
        <f t="shared" si="22"/>
        <v>64.285714285714292</v>
      </c>
    </row>
    <row r="64" spans="1:10" ht="50.25" customHeight="1">
      <c r="A64" s="62" t="s">
        <v>23</v>
      </c>
      <c r="B64" s="240" t="s">
        <v>194</v>
      </c>
      <c r="C64" s="148">
        <v>980</v>
      </c>
      <c r="D64" s="149" t="s">
        <v>65</v>
      </c>
      <c r="E64" s="149" t="s">
        <v>66</v>
      </c>
      <c r="F64" s="63"/>
      <c r="G64" s="63"/>
      <c r="H64" s="64">
        <f t="shared" ref="H64" si="33">H65</f>
        <v>70</v>
      </c>
      <c r="I64" s="64">
        <f t="shared" ref="I64" si="34">I65</f>
        <v>45</v>
      </c>
      <c r="J64" s="33">
        <f t="shared" si="22"/>
        <v>64.285714285714292</v>
      </c>
    </row>
    <row r="65" spans="1:10" ht="18.75" customHeight="1">
      <c r="A65" s="86" t="s">
        <v>195</v>
      </c>
      <c r="B65" s="242" t="s">
        <v>45</v>
      </c>
      <c r="C65" s="87">
        <v>980</v>
      </c>
      <c r="D65" s="88" t="s">
        <v>65</v>
      </c>
      <c r="E65" s="88" t="s">
        <v>66</v>
      </c>
      <c r="F65" s="89">
        <v>244</v>
      </c>
      <c r="G65" s="89">
        <v>226</v>
      </c>
      <c r="H65" s="90">
        <v>70</v>
      </c>
      <c r="I65" s="90">
        <v>45</v>
      </c>
      <c r="J65" s="21">
        <f t="shared" si="22"/>
        <v>64.285714285714292</v>
      </c>
    </row>
    <row r="66" spans="1:10" ht="17.25" customHeight="1">
      <c r="A66" s="150" t="s">
        <v>58</v>
      </c>
      <c r="B66" s="237" t="s">
        <v>196</v>
      </c>
      <c r="C66" s="144">
        <v>980</v>
      </c>
      <c r="D66" s="151" t="s">
        <v>197</v>
      </c>
      <c r="E66" s="151"/>
      <c r="F66" s="152"/>
      <c r="G66" s="152"/>
      <c r="H66" s="153">
        <f t="shared" ref="H66" si="35">H67</f>
        <v>43838</v>
      </c>
      <c r="I66" s="153">
        <f t="shared" ref="I66" si="36">I67</f>
        <v>9821.6999999999989</v>
      </c>
      <c r="J66" s="146">
        <f t="shared" si="22"/>
        <v>22.404534878415983</v>
      </c>
    </row>
    <row r="67" spans="1:10" ht="20.25" customHeight="1">
      <c r="A67" s="35" t="s">
        <v>60</v>
      </c>
      <c r="B67" s="238" t="s">
        <v>198</v>
      </c>
      <c r="C67" s="36">
        <v>980</v>
      </c>
      <c r="D67" s="37" t="s">
        <v>68</v>
      </c>
      <c r="E67" s="37"/>
      <c r="F67" s="49"/>
      <c r="G67" s="49"/>
      <c r="H67" s="38">
        <f t="shared" ref="H67" si="37">H68+H70</f>
        <v>43838</v>
      </c>
      <c r="I67" s="38">
        <f t="shared" ref="I67" si="38">I68+I70</f>
        <v>9821.6999999999989</v>
      </c>
      <c r="J67" s="38">
        <f t="shared" si="22"/>
        <v>22.404534878415983</v>
      </c>
    </row>
    <row r="68" spans="1:10" ht="38.25" customHeight="1">
      <c r="A68" s="48" t="s">
        <v>199</v>
      </c>
      <c r="B68" s="243" t="s">
        <v>200</v>
      </c>
      <c r="C68" s="39" t="s">
        <v>41</v>
      </c>
      <c r="D68" s="39" t="s">
        <v>68</v>
      </c>
      <c r="E68" s="39" t="s">
        <v>130</v>
      </c>
      <c r="F68" s="39"/>
      <c r="G68" s="39"/>
      <c r="H68" s="204">
        <f t="shared" ref="H68" si="39">H69</f>
        <v>7</v>
      </c>
      <c r="I68" s="189">
        <f t="shared" ref="I68" si="40">I69</f>
        <v>6.4</v>
      </c>
      <c r="J68" s="33">
        <f t="shared" si="22"/>
        <v>91.428571428571431</v>
      </c>
    </row>
    <row r="69" spans="1:10" ht="21" customHeight="1">
      <c r="A69" s="98" t="s">
        <v>201</v>
      </c>
      <c r="B69" s="44" t="s">
        <v>45</v>
      </c>
      <c r="C69" s="42" t="s">
        <v>41</v>
      </c>
      <c r="D69" s="42" t="s">
        <v>68</v>
      </c>
      <c r="E69" s="42" t="s">
        <v>130</v>
      </c>
      <c r="F69" s="42" t="s">
        <v>120</v>
      </c>
      <c r="G69" s="42" t="s">
        <v>46</v>
      </c>
      <c r="H69" s="200">
        <v>7</v>
      </c>
      <c r="I69" s="124">
        <v>6.4</v>
      </c>
      <c r="J69" s="21">
        <f t="shared" si="22"/>
        <v>91.428571428571431</v>
      </c>
    </row>
    <row r="70" spans="1:10" ht="18" customHeight="1">
      <c r="A70" s="100" t="s">
        <v>202</v>
      </c>
      <c r="B70" s="244" t="s">
        <v>203</v>
      </c>
      <c r="C70" s="101">
        <v>980</v>
      </c>
      <c r="D70" s="102" t="s">
        <v>68</v>
      </c>
      <c r="E70" s="102" t="s">
        <v>204</v>
      </c>
      <c r="F70" s="103"/>
      <c r="G70" s="103"/>
      <c r="H70" s="205">
        <f>H71</f>
        <v>43831</v>
      </c>
      <c r="I70" s="205">
        <f>I71</f>
        <v>9815.2999999999993</v>
      </c>
      <c r="J70" s="33">
        <f t="shared" ref="J70:J71" si="41">I70/H70*100</f>
        <v>22.393511441673699</v>
      </c>
    </row>
    <row r="71" spans="1:10" ht="36.75" customHeight="1">
      <c r="A71" s="125" t="s">
        <v>205</v>
      </c>
      <c r="B71" s="245" t="s">
        <v>206</v>
      </c>
      <c r="C71" s="126">
        <v>980</v>
      </c>
      <c r="D71" s="127" t="s">
        <v>68</v>
      </c>
      <c r="E71" s="127" t="s">
        <v>135</v>
      </c>
      <c r="F71" s="128"/>
      <c r="G71" s="128"/>
      <c r="H71" s="206">
        <f>H72+H75</f>
        <v>43831</v>
      </c>
      <c r="I71" s="206">
        <f>I72+I75</f>
        <v>9815.2999999999993</v>
      </c>
      <c r="J71" s="33">
        <f t="shared" si="41"/>
        <v>22.393511441673699</v>
      </c>
    </row>
    <row r="72" spans="1:10" ht="57" customHeight="1">
      <c r="A72" s="207" t="s">
        <v>207</v>
      </c>
      <c r="B72" s="246" t="s">
        <v>132</v>
      </c>
      <c r="C72" s="208">
        <v>980</v>
      </c>
      <c r="D72" s="209" t="s">
        <v>68</v>
      </c>
      <c r="E72" s="209" t="s">
        <v>133</v>
      </c>
      <c r="F72" s="210"/>
      <c r="G72" s="210"/>
      <c r="H72" s="212">
        <f>H73+H74</f>
        <v>43631</v>
      </c>
      <c r="I72" s="211">
        <f t="shared" ref="I72" si="42">I73+I74</f>
        <v>9719.4</v>
      </c>
      <c r="J72" s="21">
        <f t="shared" ref="J72:J76" si="43">I72/H72*100</f>
        <v>22.276363136302169</v>
      </c>
    </row>
    <row r="73" spans="1:10" ht="18.75" customHeight="1">
      <c r="A73" s="99" t="s">
        <v>208</v>
      </c>
      <c r="B73" s="44" t="s">
        <v>45</v>
      </c>
      <c r="C73" s="104">
        <v>980</v>
      </c>
      <c r="D73" s="105" t="s">
        <v>68</v>
      </c>
      <c r="E73" s="105" t="s">
        <v>133</v>
      </c>
      <c r="F73" s="106">
        <v>244</v>
      </c>
      <c r="G73" s="106">
        <v>226</v>
      </c>
      <c r="H73" s="21">
        <f>42893-4100</f>
        <v>38793</v>
      </c>
      <c r="I73" s="21">
        <v>8563.6</v>
      </c>
      <c r="J73" s="21">
        <f t="shared" si="43"/>
        <v>22.0751166447555</v>
      </c>
    </row>
    <row r="74" spans="1:10" ht="16.5" customHeight="1">
      <c r="A74" s="99" t="s">
        <v>209</v>
      </c>
      <c r="B74" s="44" t="s">
        <v>49</v>
      </c>
      <c r="C74" s="104">
        <v>980</v>
      </c>
      <c r="D74" s="105" t="s">
        <v>68</v>
      </c>
      <c r="E74" s="105" t="s">
        <v>133</v>
      </c>
      <c r="F74" s="106">
        <v>244</v>
      </c>
      <c r="G74" s="106">
        <v>310</v>
      </c>
      <c r="H74" s="21">
        <f>738+4100</f>
        <v>4838</v>
      </c>
      <c r="I74" s="200">
        <v>1155.8</v>
      </c>
      <c r="J74" s="200">
        <f t="shared" si="43"/>
        <v>23.8900372054568</v>
      </c>
    </row>
    <row r="75" spans="1:10" ht="78.75" customHeight="1">
      <c r="A75" s="207" t="s">
        <v>210</v>
      </c>
      <c r="B75" s="266" t="s">
        <v>211</v>
      </c>
      <c r="C75" s="213" t="s">
        <v>41</v>
      </c>
      <c r="D75" s="213" t="s">
        <v>68</v>
      </c>
      <c r="E75" s="213" t="s">
        <v>134</v>
      </c>
      <c r="F75" s="214"/>
      <c r="G75" s="214"/>
      <c r="H75" s="215">
        <f t="shared" ref="H75" si="44">H76</f>
        <v>200</v>
      </c>
      <c r="I75" s="232">
        <f t="shared" ref="I75" si="45">I76</f>
        <v>95.9</v>
      </c>
      <c r="J75" s="124">
        <f t="shared" si="43"/>
        <v>47.95</v>
      </c>
    </row>
    <row r="76" spans="1:10" ht="21" customHeight="1">
      <c r="A76" s="99" t="s">
        <v>212</v>
      </c>
      <c r="B76" s="44" t="s">
        <v>45</v>
      </c>
      <c r="C76" s="107">
        <v>980</v>
      </c>
      <c r="D76" s="108" t="s">
        <v>68</v>
      </c>
      <c r="E76" s="108" t="s">
        <v>134</v>
      </c>
      <c r="F76" s="109">
        <v>244</v>
      </c>
      <c r="G76" s="109">
        <v>226</v>
      </c>
      <c r="H76" s="21">
        <v>200</v>
      </c>
      <c r="I76" s="124">
        <v>95.9</v>
      </c>
      <c r="J76" s="124">
        <f t="shared" si="43"/>
        <v>47.95</v>
      </c>
    </row>
    <row r="77" spans="1:10" ht="18" customHeight="1">
      <c r="A77" s="154" t="s">
        <v>61</v>
      </c>
      <c r="B77" s="247" t="s">
        <v>213</v>
      </c>
      <c r="C77" s="155">
        <v>980</v>
      </c>
      <c r="D77" s="156" t="s">
        <v>214</v>
      </c>
      <c r="E77" s="156"/>
      <c r="F77" s="157"/>
      <c r="G77" s="157"/>
      <c r="H77" s="158">
        <f>H78+H81</f>
        <v>2070</v>
      </c>
      <c r="I77" s="158">
        <f>I78+I81</f>
        <v>870.99999999999989</v>
      </c>
      <c r="J77" s="146">
        <f>I77/H77*100</f>
        <v>42.077294685990339</v>
      </c>
    </row>
    <row r="78" spans="1:10">
      <c r="A78" s="53" t="s">
        <v>63</v>
      </c>
      <c r="B78" s="248" t="s">
        <v>136</v>
      </c>
      <c r="C78" s="54">
        <v>980</v>
      </c>
      <c r="D78" s="91" t="s">
        <v>123</v>
      </c>
      <c r="E78" s="91"/>
      <c r="F78" s="56"/>
      <c r="G78" s="56"/>
      <c r="H78" s="92">
        <f t="shared" ref="H78" si="46">H80</f>
        <v>170</v>
      </c>
      <c r="I78" s="92">
        <f t="shared" ref="I78" si="47">I80</f>
        <v>125</v>
      </c>
      <c r="J78" s="38">
        <f>I78/H78*100</f>
        <v>73.529411764705884</v>
      </c>
    </row>
    <row r="79" spans="1:10" ht="67.5" customHeight="1">
      <c r="A79" s="93" t="s">
        <v>215</v>
      </c>
      <c r="B79" s="249" t="s">
        <v>216</v>
      </c>
      <c r="C79" s="94">
        <v>980</v>
      </c>
      <c r="D79" s="95" t="s">
        <v>123</v>
      </c>
      <c r="E79" s="95" t="s">
        <v>138</v>
      </c>
      <c r="F79" s="96"/>
      <c r="G79" s="96"/>
      <c r="H79" s="97">
        <f t="shared" ref="H79" si="48">H80</f>
        <v>170</v>
      </c>
      <c r="I79" s="97">
        <f t="shared" ref="I79" si="49">I80</f>
        <v>125</v>
      </c>
      <c r="J79" s="33">
        <f>I79/H79*100</f>
        <v>73.529411764705884</v>
      </c>
    </row>
    <row r="80" spans="1:10" ht="17.25" customHeight="1">
      <c r="A80" s="110" t="s">
        <v>217</v>
      </c>
      <c r="B80" s="44" t="s">
        <v>45</v>
      </c>
      <c r="C80" s="111">
        <v>980</v>
      </c>
      <c r="D80" s="112" t="s">
        <v>123</v>
      </c>
      <c r="E80" s="112" t="s">
        <v>138</v>
      </c>
      <c r="F80" s="113">
        <v>244</v>
      </c>
      <c r="G80" s="113">
        <v>226</v>
      </c>
      <c r="H80" s="114">
        <v>170</v>
      </c>
      <c r="I80" s="114">
        <v>125</v>
      </c>
      <c r="J80" s="21">
        <f>I80/H80*100</f>
        <v>73.529411764705884</v>
      </c>
    </row>
    <row r="81" spans="1:10" ht="17.25" customHeight="1">
      <c r="A81" s="53" t="s">
        <v>218</v>
      </c>
      <c r="B81" s="248" t="s">
        <v>219</v>
      </c>
      <c r="C81" s="54">
        <v>980</v>
      </c>
      <c r="D81" s="55" t="s">
        <v>72</v>
      </c>
      <c r="E81" s="55"/>
      <c r="F81" s="56"/>
      <c r="G81" s="56"/>
      <c r="H81" s="216">
        <f>H82</f>
        <v>1900</v>
      </c>
      <c r="I81" s="57">
        <f t="shared" ref="I81" si="50">I82</f>
        <v>745.99999999999989</v>
      </c>
      <c r="J81" s="38">
        <f>I81/H81*100</f>
        <v>39.263157894736835</v>
      </c>
    </row>
    <row r="82" spans="1:10">
      <c r="A82" s="93" t="s">
        <v>220</v>
      </c>
      <c r="B82" s="244" t="s">
        <v>203</v>
      </c>
      <c r="C82" s="94">
        <v>980</v>
      </c>
      <c r="D82" s="159" t="s">
        <v>72</v>
      </c>
      <c r="E82" s="48" t="s">
        <v>204</v>
      </c>
      <c r="F82" s="96"/>
      <c r="G82" s="96"/>
      <c r="H82" s="160">
        <f>H83+H88</f>
        <v>1900</v>
      </c>
      <c r="I82" s="160">
        <f>I83+I88</f>
        <v>745.99999999999989</v>
      </c>
      <c r="J82" s="33">
        <f t="shared" ref="J82:J99" si="51">I82/H82*100</f>
        <v>39.263157894736835</v>
      </c>
    </row>
    <row r="83" spans="1:10" ht="33">
      <c r="A83" s="48" t="s">
        <v>221</v>
      </c>
      <c r="B83" s="235" t="s">
        <v>344</v>
      </c>
      <c r="C83" s="45">
        <v>980</v>
      </c>
      <c r="D83" s="46" t="s">
        <v>72</v>
      </c>
      <c r="E83" s="48" t="s">
        <v>222</v>
      </c>
      <c r="F83" s="161"/>
      <c r="G83" s="161"/>
      <c r="H83" s="217">
        <f t="shared" ref="H83" si="52">H84</f>
        <v>1500</v>
      </c>
      <c r="I83" s="52">
        <f>I84</f>
        <v>659.59999999999991</v>
      </c>
      <c r="J83" s="33">
        <f t="shared" si="51"/>
        <v>43.973333333333322</v>
      </c>
    </row>
    <row r="84" spans="1:10">
      <c r="A84" s="48" t="s">
        <v>223</v>
      </c>
      <c r="B84" s="235" t="s">
        <v>345</v>
      </c>
      <c r="C84" s="45">
        <v>980</v>
      </c>
      <c r="D84" s="46" t="s">
        <v>72</v>
      </c>
      <c r="E84" s="48" t="s">
        <v>74</v>
      </c>
      <c r="F84" s="161"/>
      <c r="G84" s="161"/>
      <c r="H84" s="52">
        <f>H86+H87+H85</f>
        <v>1500</v>
      </c>
      <c r="I84" s="52">
        <f>I86+I87+I85</f>
        <v>659.59999999999991</v>
      </c>
      <c r="J84" s="33">
        <f t="shared" si="51"/>
        <v>43.973333333333322</v>
      </c>
    </row>
    <row r="85" spans="1:10">
      <c r="A85" s="47" t="s">
        <v>224</v>
      </c>
      <c r="B85" s="44" t="s">
        <v>36</v>
      </c>
      <c r="C85" s="60">
        <v>980</v>
      </c>
      <c r="D85" s="61" t="s">
        <v>72</v>
      </c>
      <c r="E85" s="47" t="s">
        <v>74</v>
      </c>
      <c r="F85" s="113">
        <v>244</v>
      </c>
      <c r="G85" s="113">
        <v>222</v>
      </c>
      <c r="H85" s="129">
        <v>52</v>
      </c>
      <c r="I85" s="226">
        <v>32.4</v>
      </c>
      <c r="J85" s="124">
        <f t="shared" si="51"/>
        <v>62.307692307692307</v>
      </c>
    </row>
    <row r="86" spans="1:10" ht="19.5" customHeight="1">
      <c r="A86" s="47" t="s">
        <v>293</v>
      </c>
      <c r="B86" s="44" t="s">
        <v>45</v>
      </c>
      <c r="C86" s="60">
        <v>980</v>
      </c>
      <c r="D86" s="61" t="s">
        <v>72</v>
      </c>
      <c r="E86" s="47" t="s">
        <v>74</v>
      </c>
      <c r="F86" s="113">
        <v>244</v>
      </c>
      <c r="G86" s="113">
        <v>226</v>
      </c>
      <c r="H86" s="129">
        <v>1293</v>
      </c>
      <c r="I86" s="129">
        <v>550.9</v>
      </c>
      <c r="J86" s="21">
        <f t="shared" si="51"/>
        <v>42.606341840680585</v>
      </c>
    </row>
    <row r="87" spans="1:10" ht="18.75" customHeight="1">
      <c r="A87" s="47" t="s">
        <v>295</v>
      </c>
      <c r="B87" s="44" t="s">
        <v>47</v>
      </c>
      <c r="C87" s="60">
        <v>980</v>
      </c>
      <c r="D87" s="61" t="s">
        <v>72</v>
      </c>
      <c r="E87" s="47" t="s">
        <v>74</v>
      </c>
      <c r="F87" s="113">
        <v>244</v>
      </c>
      <c r="G87" s="113">
        <v>290</v>
      </c>
      <c r="H87" s="218">
        <v>155</v>
      </c>
      <c r="I87" s="129">
        <v>76.3</v>
      </c>
      <c r="J87" s="21">
        <f t="shared" si="51"/>
        <v>49.225806451612904</v>
      </c>
    </row>
    <row r="88" spans="1:10" ht="41.25" customHeight="1">
      <c r="A88" s="62" t="s">
        <v>310</v>
      </c>
      <c r="B88" s="245" t="s">
        <v>304</v>
      </c>
      <c r="C88" s="45">
        <v>980</v>
      </c>
      <c r="D88" s="46" t="s">
        <v>72</v>
      </c>
      <c r="E88" s="48" t="s">
        <v>298</v>
      </c>
      <c r="F88" s="161"/>
      <c r="G88" s="161"/>
      <c r="H88" s="52">
        <f>H89+H93+H97</f>
        <v>400</v>
      </c>
      <c r="I88" s="227">
        <f>I89+I93+I97</f>
        <v>86.4</v>
      </c>
      <c r="J88" s="223">
        <f t="shared" si="51"/>
        <v>21.6</v>
      </c>
    </row>
    <row r="89" spans="1:10" ht="49.5">
      <c r="A89" s="62" t="s">
        <v>311</v>
      </c>
      <c r="B89" s="235" t="s">
        <v>308</v>
      </c>
      <c r="C89" s="45">
        <v>980</v>
      </c>
      <c r="D89" s="46" t="s">
        <v>72</v>
      </c>
      <c r="E89" s="48" t="s">
        <v>299</v>
      </c>
      <c r="F89" s="161"/>
      <c r="G89" s="161"/>
      <c r="H89" s="52">
        <f>H90+H91+H92</f>
        <v>210</v>
      </c>
      <c r="I89" s="227">
        <f>I90+I91+I92</f>
        <v>18.2</v>
      </c>
      <c r="J89" s="223">
        <f t="shared" si="51"/>
        <v>8.6666666666666679</v>
      </c>
    </row>
    <row r="90" spans="1:10">
      <c r="A90" s="47" t="s">
        <v>312</v>
      </c>
      <c r="B90" s="44" t="s">
        <v>36</v>
      </c>
      <c r="C90" s="60">
        <v>980</v>
      </c>
      <c r="D90" s="61" t="s">
        <v>72</v>
      </c>
      <c r="E90" s="47" t="s">
        <v>299</v>
      </c>
      <c r="F90" s="113">
        <v>244</v>
      </c>
      <c r="G90" s="113">
        <v>222</v>
      </c>
      <c r="H90" s="129">
        <v>20</v>
      </c>
      <c r="I90" s="190">
        <v>0</v>
      </c>
      <c r="J90" s="123">
        <f t="shared" si="51"/>
        <v>0</v>
      </c>
    </row>
    <row r="91" spans="1:10" ht="16.5" customHeight="1">
      <c r="A91" s="47" t="s">
        <v>313</v>
      </c>
      <c r="B91" s="44" t="s">
        <v>45</v>
      </c>
      <c r="C91" s="60">
        <v>980</v>
      </c>
      <c r="D91" s="61" t="s">
        <v>72</v>
      </c>
      <c r="E91" s="47" t="s">
        <v>299</v>
      </c>
      <c r="F91" s="113">
        <v>244</v>
      </c>
      <c r="G91" s="113">
        <v>226</v>
      </c>
      <c r="H91" s="129">
        <v>160</v>
      </c>
      <c r="I91" s="190">
        <v>0</v>
      </c>
      <c r="J91" s="123">
        <f t="shared" si="51"/>
        <v>0</v>
      </c>
    </row>
    <row r="92" spans="1:10">
      <c r="A92" s="47" t="s">
        <v>314</v>
      </c>
      <c r="B92" s="44" t="s">
        <v>47</v>
      </c>
      <c r="C92" s="60">
        <v>980</v>
      </c>
      <c r="D92" s="61" t="s">
        <v>72</v>
      </c>
      <c r="E92" s="47" t="s">
        <v>299</v>
      </c>
      <c r="F92" s="113">
        <v>244</v>
      </c>
      <c r="G92" s="113">
        <v>290</v>
      </c>
      <c r="H92" s="129">
        <v>30</v>
      </c>
      <c r="I92" s="226">
        <v>18.2</v>
      </c>
      <c r="J92" s="124">
        <f t="shared" si="51"/>
        <v>60.666666666666671</v>
      </c>
    </row>
    <row r="93" spans="1:10" ht="16.5" customHeight="1">
      <c r="A93" s="62" t="s">
        <v>315</v>
      </c>
      <c r="B93" s="235" t="s">
        <v>297</v>
      </c>
      <c r="C93" s="45">
        <v>980</v>
      </c>
      <c r="D93" s="46" t="s">
        <v>72</v>
      </c>
      <c r="E93" s="48" t="s">
        <v>305</v>
      </c>
      <c r="F93" s="161"/>
      <c r="G93" s="161"/>
      <c r="H93" s="52">
        <f t="shared" ref="H93:I93" si="53">H94+H95+H96</f>
        <v>130</v>
      </c>
      <c r="I93" s="227">
        <f t="shared" si="53"/>
        <v>45.1</v>
      </c>
      <c r="J93" s="223">
        <f t="shared" si="51"/>
        <v>34.692307692307693</v>
      </c>
    </row>
    <row r="94" spans="1:10">
      <c r="A94" s="47" t="s">
        <v>316</v>
      </c>
      <c r="B94" s="44" t="s">
        <v>36</v>
      </c>
      <c r="C94" s="60">
        <v>980</v>
      </c>
      <c r="D94" s="61" t="s">
        <v>72</v>
      </c>
      <c r="E94" s="47" t="s">
        <v>305</v>
      </c>
      <c r="F94" s="113">
        <v>244</v>
      </c>
      <c r="G94" s="113">
        <v>222</v>
      </c>
      <c r="H94" s="129">
        <v>10</v>
      </c>
      <c r="I94" s="190">
        <v>0</v>
      </c>
      <c r="J94" s="123">
        <f t="shared" si="51"/>
        <v>0</v>
      </c>
    </row>
    <row r="95" spans="1:10">
      <c r="A95" s="47" t="s">
        <v>317</v>
      </c>
      <c r="B95" s="44" t="s">
        <v>45</v>
      </c>
      <c r="C95" s="60">
        <v>980</v>
      </c>
      <c r="D95" s="61" t="s">
        <v>72</v>
      </c>
      <c r="E95" s="47" t="s">
        <v>305</v>
      </c>
      <c r="F95" s="113">
        <v>244</v>
      </c>
      <c r="G95" s="113">
        <v>226</v>
      </c>
      <c r="H95" s="129">
        <v>100</v>
      </c>
      <c r="I95" s="226">
        <v>35.1</v>
      </c>
      <c r="J95" s="124">
        <f t="shared" si="51"/>
        <v>35.1</v>
      </c>
    </row>
    <row r="96" spans="1:10">
      <c r="A96" s="47" t="s">
        <v>318</v>
      </c>
      <c r="B96" s="44" t="s">
        <v>47</v>
      </c>
      <c r="C96" s="60">
        <v>980</v>
      </c>
      <c r="D96" s="61" t="s">
        <v>72</v>
      </c>
      <c r="E96" s="47" t="s">
        <v>305</v>
      </c>
      <c r="F96" s="113">
        <v>244</v>
      </c>
      <c r="G96" s="113">
        <v>290</v>
      </c>
      <c r="H96" s="129">
        <v>20</v>
      </c>
      <c r="I96" s="226">
        <v>10</v>
      </c>
      <c r="J96" s="124">
        <f t="shared" si="51"/>
        <v>50</v>
      </c>
    </row>
    <row r="97" spans="1:10">
      <c r="A97" s="62" t="s">
        <v>319</v>
      </c>
      <c r="B97" s="250" t="s">
        <v>75</v>
      </c>
      <c r="C97" s="45">
        <v>980</v>
      </c>
      <c r="D97" s="46" t="s">
        <v>72</v>
      </c>
      <c r="E97" s="48" t="s">
        <v>306</v>
      </c>
      <c r="F97" s="161"/>
      <c r="G97" s="161"/>
      <c r="H97" s="52">
        <f t="shared" ref="H97:I97" si="54">H98+H99</f>
        <v>60</v>
      </c>
      <c r="I97" s="227">
        <f t="shared" si="54"/>
        <v>23.1</v>
      </c>
      <c r="J97" s="223">
        <f t="shared" si="51"/>
        <v>38.5</v>
      </c>
    </row>
    <row r="98" spans="1:10">
      <c r="A98" s="47" t="s">
        <v>320</v>
      </c>
      <c r="B98" s="44" t="s">
        <v>45</v>
      </c>
      <c r="C98" s="60">
        <v>980</v>
      </c>
      <c r="D98" s="61" t="s">
        <v>72</v>
      </c>
      <c r="E98" s="47" t="s">
        <v>306</v>
      </c>
      <c r="F98" s="113">
        <v>244</v>
      </c>
      <c r="G98" s="113">
        <v>226</v>
      </c>
      <c r="H98" s="218">
        <v>50</v>
      </c>
      <c r="I98" s="226">
        <v>23.1</v>
      </c>
      <c r="J98" s="124">
        <f t="shared" si="51"/>
        <v>46.2</v>
      </c>
    </row>
    <row r="99" spans="1:10" ht="18.75" customHeight="1">
      <c r="A99" s="47" t="s">
        <v>321</v>
      </c>
      <c r="B99" s="44" t="s">
        <v>47</v>
      </c>
      <c r="C99" s="60">
        <v>980</v>
      </c>
      <c r="D99" s="61" t="s">
        <v>72</v>
      </c>
      <c r="E99" s="47" t="s">
        <v>306</v>
      </c>
      <c r="F99" s="113">
        <v>244</v>
      </c>
      <c r="G99" s="113">
        <v>290</v>
      </c>
      <c r="H99" s="129">
        <v>10</v>
      </c>
      <c r="I99" s="190">
        <v>0</v>
      </c>
      <c r="J99" s="123">
        <f t="shared" si="51"/>
        <v>0</v>
      </c>
    </row>
    <row r="100" spans="1:10" ht="19.5" customHeight="1">
      <c r="A100" s="150" t="s">
        <v>64</v>
      </c>
      <c r="B100" s="237" t="s">
        <v>225</v>
      </c>
      <c r="C100" s="150" t="s">
        <v>41</v>
      </c>
      <c r="D100" s="150" t="s">
        <v>226</v>
      </c>
      <c r="E100" s="150"/>
      <c r="F100" s="150"/>
      <c r="G100" s="150"/>
      <c r="H100" s="153">
        <f t="shared" ref="H100:H101" si="55">H101</f>
        <v>4985</v>
      </c>
      <c r="I100" s="153">
        <f>I101</f>
        <v>4234</v>
      </c>
      <c r="J100" s="146">
        <f>I100/H100*100</f>
        <v>84.934804413239718</v>
      </c>
    </row>
    <row r="101" spans="1:10" ht="16.5" customHeight="1">
      <c r="A101" s="53" t="s">
        <v>129</v>
      </c>
      <c r="B101" s="251" t="s">
        <v>227</v>
      </c>
      <c r="C101" s="54">
        <v>980</v>
      </c>
      <c r="D101" s="55" t="s">
        <v>77</v>
      </c>
      <c r="E101" s="35"/>
      <c r="F101" s="56"/>
      <c r="G101" s="56"/>
      <c r="H101" s="57">
        <f t="shared" si="55"/>
        <v>4985</v>
      </c>
      <c r="I101" s="57">
        <f>I102</f>
        <v>4234</v>
      </c>
      <c r="J101" s="38">
        <f>I101/H101*100</f>
        <v>84.934804413239718</v>
      </c>
    </row>
    <row r="102" spans="1:10" ht="19.5" customHeight="1">
      <c r="A102" s="93" t="s">
        <v>131</v>
      </c>
      <c r="B102" s="244" t="s">
        <v>309</v>
      </c>
      <c r="C102" s="94">
        <v>980</v>
      </c>
      <c r="D102" s="159" t="s">
        <v>77</v>
      </c>
      <c r="E102" s="48" t="s">
        <v>204</v>
      </c>
      <c r="F102" s="96"/>
      <c r="G102" s="96"/>
      <c r="H102" s="160">
        <f>H104+H108+H112</f>
        <v>4985</v>
      </c>
      <c r="I102" s="160">
        <f>I103</f>
        <v>4234</v>
      </c>
      <c r="J102" s="33">
        <f>I102/H102*100</f>
        <v>84.934804413239718</v>
      </c>
    </row>
    <row r="103" spans="1:10" ht="57.75" customHeight="1">
      <c r="A103" s="62" t="s">
        <v>228</v>
      </c>
      <c r="B103" s="244" t="s">
        <v>322</v>
      </c>
      <c r="C103" s="62" t="s">
        <v>41</v>
      </c>
      <c r="D103" s="62" t="s">
        <v>77</v>
      </c>
      <c r="E103" s="62" t="s">
        <v>332</v>
      </c>
      <c r="F103" s="62"/>
      <c r="G103" s="62"/>
      <c r="H103" s="64">
        <f t="shared" ref="H103" si="56">H104+H108+H112</f>
        <v>4985</v>
      </c>
      <c r="I103" s="64">
        <f>I104+I108+I112</f>
        <v>4234</v>
      </c>
      <c r="J103" s="33">
        <f t="shared" ref="J103:J115" si="57">I103/H103*100</f>
        <v>84.934804413239718</v>
      </c>
    </row>
    <row r="104" spans="1:10" ht="36.75" customHeight="1">
      <c r="A104" s="177" t="s">
        <v>229</v>
      </c>
      <c r="B104" s="240" t="s">
        <v>307</v>
      </c>
      <c r="C104" s="62" t="s">
        <v>41</v>
      </c>
      <c r="D104" s="62" t="s">
        <v>77</v>
      </c>
      <c r="E104" s="62" t="s">
        <v>78</v>
      </c>
      <c r="F104" s="62"/>
      <c r="G104" s="62"/>
      <c r="H104" s="64">
        <f t="shared" ref="H104" si="58">H106+H107+H105</f>
        <v>4230</v>
      </c>
      <c r="I104" s="64">
        <f>I106+I107+I105</f>
        <v>3893.6</v>
      </c>
      <c r="J104" s="33">
        <f t="shared" si="57"/>
        <v>92.047281323877058</v>
      </c>
    </row>
    <row r="105" spans="1:10">
      <c r="A105" s="42" t="s">
        <v>323</v>
      </c>
      <c r="B105" s="44" t="s">
        <v>36</v>
      </c>
      <c r="C105" s="42" t="s">
        <v>41</v>
      </c>
      <c r="D105" s="42" t="s">
        <v>77</v>
      </c>
      <c r="E105" s="42" t="s">
        <v>78</v>
      </c>
      <c r="F105" s="89">
        <v>244</v>
      </c>
      <c r="G105" s="42" t="s">
        <v>37</v>
      </c>
      <c r="H105" s="219">
        <v>107.5</v>
      </c>
      <c r="I105" s="21">
        <v>23.9</v>
      </c>
      <c r="J105" s="21">
        <f t="shared" si="57"/>
        <v>22.232558139534884</v>
      </c>
    </row>
    <row r="106" spans="1:10">
      <c r="A106" s="42" t="s">
        <v>324</v>
      </c>
      <c r="B106" s="44" t="s">
        <v>45</v>
      </c>
      <c r="C106" s="42" t="s">
        <v>41</v>
      </c>
      <c r="D106" s="42" t="s">
        <v>77</v>
      </c>
      <c r="E106" s="42" t="s">
        <v>78</v>
      </c>
      <c r="F106" s="89">
        <v>244</v>
      </c>
      <c r="G106" s="42" t="s">
        <v>46</v>
      </c>
      <c r="H106" s="219">
        <v>2992</v>
      </c>
      <c r="I106" s="21">
        <v>2972.1</v>
      </c>
      <c r="J106" s="21">
        <f t="shared" si="57"/>
        <v>99.334893048128336</v>
      </c>
    </row>
    <row r="107" spans="1:10">
      <c r="A107" s="42" t="s">
        <v>325</v>
      </c>
      <c r="B107" s="44" t="s">
        <v>47</v>
      </c>
      <c r="C107" s="42" t="s">
        <v>41</v>
      </c>
      <c r="D107" s="42" t="s">
        <v>77</v>
      </c>
      <c r="E107" s="42" t="s">
        <v>78</v>
      </c>
      <c r="F107" s="89">
        <v>244</v>
      </c>
      <c r="G107" s="42" t="s">
        <v>48</v>
      </c>
      <c r="H107" s="21">
        <v>1130.5</v>
      </c>
      <c r="I107" s="191">
        <v>897.6</v>
      </c>
      <c r="J107" s="21">
        <f t="shared" si="57"/>
        <v>79.398496240601503</v>
      </c>
    </row>
    <row r="108" spans="1:10">
      <c r="A108" s="177" t="s">
        <v>292</v>
      </c>
      <c r="B108" s="240" t="s">
        <v>300</v>
      </c>
      <c r="C108" s="62" t="s">
        <v>41</v>
      </c>
      <c r="D108" s="62" t="s">
        <v>77</v>
      </c>
      <c r="E108" s="62" t="s">
        <v>302</v>
      </c>
      <c r="F108" s="62"/>
      <c r="G108" s="62"/>
      <c r="H108" s="64">
        <f t="shared" ref="H108" si="59">H110+H111+H109</f>
        <v>420</v>
      </c>
      <c r="I108" s="229">
        <f t="shared" ref="I108" si="60">I110+I111+I109</f>
        <v>58</v>
      </c>
      <c r="J108" s="223">
        <f t="shared" si="57"/>
        <v>13.80952380952381</v>
      </c>
    </row>
    <row r="109" spans="1:10">
      <c r="A109" s="42" t="s">
        <v>326</v>
      </c>
      <c r="B109" s="44" t="s">
        <v>36</v>
      </c>
      <c r="C109" s="42" t="s">
        <v>41</v>
      </c>
      <c r="D109" s="42" t="s">
        <v>77</v>
      </c>
      <c r="E109" s="42" t="s">
        <v>302</v>
      </c>
      <c r="F109" s="89">
        <v>244</v>
      </c>
      <c r="G109" s="42" t="s">
        <v>37</v>
      </c>
      <c r="H109" s="219">
        <v>30</v>
      </c>
      <c r="I109" s="194">
        <v>0</v>
      </c>
      <c r="J109" s="123">
        <f t="shared" si="57"/>
        <v>0</v>
      </c>
    </row>
    <row r="110" spans="1:10">
      <c r="A110" s="42" t="s">
        <v>327</v>
      </c>
      <c r="B110" s="44" t="s">
        <v>45</v>
      </c>
      <c r="C110" s="42" t="s">
        <v>41</v>
      </c>
      <c r="D110" s="42" t="s">
        <v>77</v>
      </c>
      <c r="E110" s="42" t="s">
        <v>302</v>
      </c>
      <c r="F110" s="89">
        <v>244</v>
      </c>
      <c r="G110" s="42" t="s">
        <v>46</v>
      </c>
      <c r="H110" s="219">
        <v>240</v>
      </c>
      <c r="I110" s="228">
        <v>58</v>
      </c>
      <c r="J110" s="124">
        <f t="shared" si="57"/>
        <v>24.166666666666668</v>
      </c>
    </row>
    <row r="111" spans="1:10">
      <c r="A111" s="42" t="s">
        <v>328</v>
      </c>
      <c r="B111" s="44" t="s">
        <v>47</v>
      </c>
      <c r="C111" s="42" t="s">
        <v>41</v>
      </c>
      <c r="D111" s="42" t="s">
        <v>77</v>
      </c>
      <c r="E111" s="42" t="s">
        <v>302</v>
      </c>
      <c r="F111" s="89">
        <v>244</v>
      </c>
      <c r="G111" s="42" t="s">
        <v>48</v>
      </c>
      <c r="H111" s="21">
        <v>150</v>
      </c>
      <c r="I111" s="123">
        <v>0</v>
      </c>
      <c r="J111" s="123">
        <f t="shared" si="57"/>
        <v>0</v>
      </c>
    </row>
    <row r="112" spans="1:10">
      <c r="A112" s="177" t="s">
        <v>294</v>
      </c>
      <c r="B112" s="240" t="s">
        <v>301</v>
      </c>
      <c r="C112" s="62" t="s">
        <v>41</v>
      </c>
      <c r="D112" s="62" t="s">
        <v>77</v>
      </c>
      <c r="E112" s="62" t="s">
        <v>303</v>
      </c>
      <c r="F112" s="62"/>
      <c r="G112" s="62"/>
      <c r="H112" s="64">
        <f>H114+H115+H113</f>
        <v>335</v>
      </c>
      <c r="I112" s="229">
        <f>I114+I115+I113</f>
        <v>282.39999999999998</v>
      </c>
      <c r="J112" s="223">
        <f t="shared" si="57"/>
        <v>84.298507462686558</v>
      </c>
    </row>
    <row r="113" spans="1:10">
      <c r="A113" s="74" t="s">
        <v>329</v>
      </c>
      <c r="B113" s="44" t="s">
        <v>36</v>
      </c>
      <c r="C113" s="42" t="s">
        <v>41</v>
      </c>
      <c r="D113" s="42" t="s">
        <v>77</v>
      </c>
      <c r="E113" s="42" t="s">
        <v>303</v>
      </c>
      <c r="F113" s="89">
        <v>244</v>
      </c>
      <c r="G113" s="42" t="s">
        <v>37</v>
      </c>
      <c r="H113" s="21">
        <f>24+9.6</f>
        <v>33.6</v>
      </c>
      <c r="I113" s="124">
        <v>33.6</v>
      </c>
      <c r="J113" s="124">
        <f t="shared" si="57"/>
        <v>100</v>
      </c>
    </row>
    <row r="114" spans="1:10" ht="18" customHeight="1">
      <c r="A114" s="42" t="s">
        <v>330</v>
      </c>
      <c r="B114" s="44" t="s">
        <v>45</v>
      </c>
      <c r="C114" s="42" t="s">
        <v>41</v>
      </c>
      <c r="D114" s="42" t="s">
        <v>77</v>
      </c>
      <c r="E114" s="42" t="s">
        <v>303</v>
      </c>
      <c r="F114" s="89">
        <v>244</v>
      </c>
      <c r="G114" s="42" t="s">
        <v>46</v>
      </c>
      <c r="H114" s="21">
        <f>191-9.6+3</f>
        <v>184.4</v>
      </c>
      <c r="I114" s="124">
        <v>184.2</v>
      </c>
      <c r="J114" s="124">
        <f t="shared" si="57"/>
        <v>99.891540130151839</v>
      </c>
    </row>
    <row r="115" spans="1:10" ht="18.75" customHeight="1">
      <c r="A115" s="42" t="s">
        <v>331</v>
      </c>
      <c r="B115" s="44" t="s">
        <v>47</v>
      </c>
      <c r="C115" s="42" t="s">
        <v>41</v>
      </c>
      <c r="D115" s="42" t="s">
        <v>77</v>
      </c>
      <c r="E115" s="42" t="s">
        <v>303</v>
      </c>
      <c r="F115" s="89">
        <v>244</v>
      </c>
      <c r="G115" s="42" t="s">
        <v>48</v>
      </c>
      <c r="H115" s="21">
        <f>120-3</f>
        <v>117</v>
      </c>
      <c r="I115" s="124">
        <v>64.599999999999994</v>
      </c>
      <c r="J115" s="124">
        <f t="shared" si="57"/>
        <v>55.213675213675209</v>
      </c>
    </row>
    <row r="116" spans="1:10" ht="18" customHeight="1">
      <c r="A116" s="150" t="s">
        <v>67</v>
      </c>
      <c r="B116" s="237" t="s">
        <v>230</v>
      </c>
      <c r="C116" s="150" t="s">
        <v>41</v>
      </c>
      <c r="D116" s="150" t="s">
        <v>231</v>
      </c>
      <c r="E116" s="150"/>
      <c r="F116" s="150"/>
      <c r="G116" s="150"/>
      <c r="H116" s="153">
        <f t="shared" ref="H116" si="61">H117+H121</f>
        <v>8737.5</v>
      </c>
      <c r="I116" s="153">
        <f>I117+I121</f>
        <v>7391.2</v>
      </c>
      <c r="J116" s="146">
        <f>I116/H116*100</f>
        <v>84.591702432045778</v>
      </c>
    </row>
    <row r="117" spans="1:10">
      <c r="A117" s="35" t="s">
        <v>69</v>
      </c>
      <c r="B117" s="238" t="s">
        <v>232</v>
      </c>
      <c r="C117" s="35" t="s">
        <v>41</v>
      </c>
      <c r="D117" s="35" t="s">
        <v>98</v>
      </c>
      <c r="E117" s="35"/>
      <c r="F117" s="35"/>
      <c r="G117" s="35"/>
      <c r="H117" s="195">
        <f t="shared" ref="H117" si="62">H118</f>
        <v>41.5</v>
      </c>
      <c r="I117" s="202">
        <f t="shared" ref="I117" si="63">I118</f>
        <v>25.7</v>
      </c>
      <c r="J117" s="202">
        <f>I117/H117*100</f>
        <v>61.927710843373497</v>
      </c>
    </row>
    <row r="118" spans="1:10" ht="35.25" customHeight="1">
      <c r="A118" s="48" t="s">
        <v>137</v>
      </c>
      <c r="B118" s="235" t="s">
        <v>233</v>
      </c>
      <c r="C118" s="48" t="s">
        <v>41</v>
      </c>
      <c r="D118" s="48" t="s">
        <v>98</v>
      </c>
      <c r="E118" s="48" t="s">
        <v>99</v>
      </c>
      <c r="F118" s="48"/>
      <c r="G118" s="48"/>
      <c r="H118" s="196">
        <f t="shared" ref="H118" si="64">H119+H120</f>
        <v>41.5</v>
      </c>
      <c r="I118" s="217">
        <f t="shared" ref="I118" si="65">I119+I120</f>
        <v>25.7</v>
      </c>
      <c r="J118" s="230">
        <f>I118/H118*100</f>
        <v>61.927710843373497</v>
      </c>
    </row>
    <row r="119" spans="1:10" ht="19.5" customHeight="1">
      <c r="A119" s="42" t="s">
        <v>346</v>
      </c>
      <c r="B119" s="44" t="s">
        <v>45</v>
      </c>
      <c r="C119" s="42" t="s">
        <v>41</v>
      </c>
      <c r="D119" s="42" t="s">
        <v>98</v>
      </c>
      <c r="E119" s="42" t="s">
        <v>99</v>
      </c>
      <c r="F119" s="117">
        <v>244</v>
      </c>
      <c r="G119" s="42" t="s">
        <v>46</v>
      </c>
      <c r="H119" s="197">
        <v>1.5</v>
      </c>
      <c r="I119" s="123">
        <v>0</v>
      </c>
      <c r="J119" s="123">
        <f t="shared" ref="J119:J120" si="66">I119/H119*100</f>
        <v>0</v>
      </c>
    </row>
    <row r="120" spans="1:10" ht="22.5" customHeight="1">
      <c r="A120" s="42" t="s">
        <v>234</v>
      </c>
      <c r="B120" s="44" t="s">
        <v>100</v>
      </c>
      <c r="C120" s="42" t="s">
        <v>41</v>
      </c>
      <c r="D120" s="42" t="s">
        <v>98</v>
      </c>
      <c r="E120" s="42" t="s">
        <v>99</v>
      </c>
      <c r="F120" s="42" t="s">
        <v>122</v>
      </c>
      <c r="G120" s="42" t="s">
        <v>101</v>
      </c>
      <c r="H120" s="197">
        <v>40</v>
      </c>
      <c r="I120" s="200">
        <v>25.7</v>
      </c>
      <c r="J120" s="200">
        <f t="shared" si="66"/>
        <v>64.25</v>
      </c>
    </row>
    <row r="121" spans="1:10">
      <c r="A121" s="35" t="s">
        <v>70</v>
      </c>
      <c r="B121" s="238" t="s">
        <v>94</v>
      </c>
      <c r="C121" s="36">
        <v>980</v>
      </c>
      <c r="D121" s="37" t="s">
        <v>80</v>
      </c>
      <c r="E121" s="35"/>
      <c r="F121" s="35"/>
      <c r="G121" s="35"/>
      <c r="H121" s="58">
        <f>H122+H130</f>
        <v>8696</v>
      </c>
      <c r="I121" s="58">
        <f>I122+I130</f>
        <v>7365.5</v>
      </c>
      <c r="J121" s="38">
        <f>I121/H121*100</f>
        <v>84.699862005519776</v>
      </c>
    </row>
    <row r="122" spans="1:10">
      <c r="A122" s="48" t="s">
        <v>235</v>
      </c>
      <c r="B122" s="235" t="s">
        <v>236</v>
      </c>
      <c r="C122" s="45">
        <v>980</v>
      </c>
      <c r="D122" s="46" t="s">
        <v>80</v>
      </c>
      <c r="E122" s="46" t="s">
        <v>32</v>
      </c>
      <c r="F122" s="48"/>
      <c r="G122" s="48"/>
      <c r="H122" s="52">
        <f t="shared" ref="H122" si="67">H123+H124+H125+H126+H127+H128+H129</f>
        <v>1930</v>
      </c>
      <c r="I122" s="52">
        <f>I123+I124+I125+I126+I127+I128+I129</f>
        <v>1723.8</v>
      </c>
      <c r="J122" s="33">
        <f>I122/H122*100</f>
        <v>89.316062176165801</v>
      </c>
    </row>
    <row r="123" spans="1:10">
      <c r="A123" s="78" t="s">
        <v>237</v>
      </c>
      <c r="B123" s="44" t="s">
        <v>15</v>
      </c>
      <c r="C123" s="79">
        <v>980</v>
      </c>
      <c r="D123" s="80" t="s">
        <v>80</v>
      </c>
      <c r="E123" s="80" t="s">
        <v>32</v>
      </c>
      <c r="F123" s="78" t="s">
        <v>55</v>
      </c>
      <c r="G123" s="42" t="s">
        <v>16</v>
      </c>
      <c r="H123" s="21">
        <v>1363</v>
      </c>
      <c r="I123" s="191">
        <v>1331.5</v>
      </c>
      <c r="J123" s="124">
        <f t="shared" ref="J123:J136" si="68">I123/H123*100</f>
        <v>97.688921496698455</v>
      </c>
    </row>
    <row r="124" spans="1:10" ht="18.75" customHeight="1">
      <c r="A124" s="78" t="s">
        <v>238</v>
      </c>
      <c r="B124" s="44" t="s">
        <v>18</v>
      </c>
      <c r="C124" s="79">
        <v>980</v>
      </c>
      <c r="D124" s="80" t="s">
        <v>80</v>
      </c>
      <c r="E124" s="80" t="s">
        <v>32</v>
      </c>
      <c r="F124" s="78" t="s">
        <v>55</v>
      </c>
      <c r="G124" s="42" t="s">
        <v>19</v>
      </c>
      <c r="H124" s="21">
        <v>412</v>
      </c>
      <c r="I124" s="191">
        <v>345.5</v>
      </c>
      <c r="J124" s="124">
        <f t="shared" si="68"/>
        <v>83.859223300970882</v>
      </c>
    </row>
    <row r="125" spans="1:10">
      <c r="A125" s="78" t="s">
        <v>239</v>
      </c>
      <c r="B125" s="252" t="s">
        <v>34</v>
      </c>
      <c r="C125" s="79">
        <v>980</v>
      </c>
      <c r="D125" s="80" t="s">
        <v>80</v>
      </c>
      <c r="E125" s="80" t="s">
        <v>32</v>
      </c>
      <c r="F125" s="78" t="s">
        <v>55</v>
      </c>
      <c r="G125" s="42" t="s">
        <v>35</v>
      </c>
      <c r="H125" s="21">
        <v>5</v>
      </c>
      <c r="I125" s="124">
        <v>5</v>
      </c>
      <c r="J125" s="124">
        <f t="shared" si="68"/>
        <v>100</v>
      </c>
    </row>
    <row r="126" spans="1:10">
      <c r="A126" s="78" t="s">
        <v>240</v>
      </c>
      <c r="B126" s="252" t="s">
        <v>36</v>
      </c>
      <c r="C126" s="79">
        <v>980</v>
      </c>
      <c r="D126" s="80" t="s">
        <v>80</v>
      </c>
      <c r="E126" s="80" t="s">
        <v>32</v>
      </c>
      <c r="F126" s="78" t="s">
        <v>55</v>
      </c>
      <c r="G126" s="42" t="s">
        <v>37</v>
      </c>
      <c r="H126" s="200">
        <v>46</v>
      </c>
      <c r="I126" s="191">
        <v>41.7</v>
      </c>
      <c r="J126" s="124">
        <f t="shared" si="68"/>
        <v>90.652173913043484</v>
      </c>
    </row>
    <row r="127" spans="1:10" ht="20.25" customHeight="1">
      <c r="A127" s="78" t="s">
        <v>241</v>
      </c>
      <c r="B127" s="252" t="s">
        <v>45</v>
      </c>
      <c r="C127" s="79">
        <v>980</v>
      </c>
      <c r="D127" s="80" t="s">
        <v>80</v>
      </c>
      <c r="E127" s="80" t="s">
        <v>32</v>
      </c>
      <c r="F127" s="78" t="s">
        <v>55</v>
      </c>
      <c r="G127" s="42" t="s">
        <v>46</v>
      </c>
      <c r="H127" s="21">
        <v>19</v>
      </c>
      <c r="I127" s="123">
        <v>0</v>
      </c>
      <c r="J127" s="123">
        <f t="shared" si="68"/>
        <v>0</v>
      </c>
    </row>
    <row r="128" spans="1:10" ht="21" customHeight="1">
      <c r="A128" s="78" t="s">
        <v>242</v>
      </c>
      <c r="B128" s="252" t="s">
        <v>49</v>
      </c>
      <c r="C128" s="79">
        <v>980</v>
      </c>
      <c r="D128" s="80" t="s">
        <v>80</v>
      </c>
      <c r="E128" s="80" t="s">
        <v>32</v>
      </c>
      <c r="F128" s="78" t="s">
        <v>55</v>
      </c>
      <c r="G128" s="42" t="s">
        <v>50</v>
      </c>
      <c r="H128" s="21">
        <v>71</v>
      </c>
      <c r="I128" s="123">
        <v>0</v>
      </c>
      <c r="J128" s="123">
        <f t="shared" si="68"/>
        <v>0</v>
      </c>
    </row>
    <row r="129" spans="1:10" ht="19.5" customHeight="1">
      <c r="A129" s="78" t="s">
        <v>243</v>
      </c>
      <c r="B129" s="252" t="s">
        <v>51</v>
      </c>
      <c r="C129" s="79">
        <v>980</v>
      </c>
      <c r="D129" s="80" t="s">
        <v>80</v>
      </c>
      <c r="E129" s="80" t="s">
        <v>32</v>
      </c>
      <c r="F129" s="78" t="s">
        <v>55</v>
      </c>
      <c r="G129" s="42" t="s">
        <v>52</v>
      </c>
      <c r="H129" s="200">
        <v>14</v>
      </c>
      <c r="I129" s="124">
        <v>0.1</v>
      </c>
      <c r="J129" s="124">
        <f t="shared" si="68"/>
        <v>0.7142857142857143</v>
      </c>
    </row>
    <row r="130" spans="1:10" ht="34.5" customHeight="1">
      <c r="A130" s="48" t="s">
        <v>244</v>
      </c>
      <c r="B130" s="235" t="s">
        <v>245</v>
      </c>
      <c r="C130" s="45">
        <v>980</v>
      </c>
      <c r="D130" s="46" t="s">
        <v>80</v>
      </c>
      <c r="E130" s="46" t="s">
        <v>246</v>
      </c>
      <c r="F130" s="51"/>
      <c r="G130" s="51"/>
      <c r="H130" s="52">
        <f t="shared" ref="H130" si="69">H131+H134</f>
        <v>6766</v>
      </c>
      <c r="I130" s="52">
        <f t="shared" ref="I130" si="70">I131+I134</f>
        <v>5641.7</v>
      </c>
      <c r="J130" s="33">
        <f t="shared" si="68"/>
        <v>83.383091930239431</v>
      </c>
    </row>
    <row r="131" spans="1:10" ht="19.5" customHeight="1">
      <c r="A131" s="48" t="s">
        <v>247</v>
      </c>
      <c r="B131" s="235" t="s">
        <v>248</v>
      </c>
      <c r="C131" s="45">
        <v>980</v>
      </c>
      <c r="D131" s="46" t="s">
        <v>80</v>
      </c>
      <c r="E131" s="46" t="s">
        <v>81</v>
      </c>
      <c r="F131" s="51"/>
      <c r="G131" s="51"/>
      <c r="H131" s="52">
        <f t="shared" ref="H131" si="71">H132+H133</f>
        <v>4485</v>
      </c>
      <c r="I131" s="52">
        <f t="shared" ref="I131" si="72">I132+I133</f>
        <v>4026.6</v>
      </c>
      <c r="J131" s="33">
        <f t="shared" si="68"/>
        <v>89.779264214046819</v>
      </c>
    </row>
    <row r="132" spans="1:10" ht="19.5" customHeight="1">
      <c r="A132" s="42" t="s">
        <v>249</v>
      </c>
      <c r="B132" s="44" t="s">
        <v>45</v>
      </c>
      <c r="C132" s="17">
        <v>980</v>
      </c>
      <c r="D132" s="43" t="s">
        <v>80</v>
      </c>
      <c r="E132" s="43" t="s">
        <v>81</v>
      </c>
      <c r="F132" s="50">
        <v>244</v>
      </c>
      <c r="G132" s="59">
        <v>226</v>
      </c>
      <c r="H132" s="21">
        <v>25</v>
      </c>
      <c r="I132" s="21">
        <v>19.899999999999999</v>
      </c>
      <c r="J132" s="124">
        <f t="shared" si="68"/>
        <v>79.599999999999994</v>
      </c>
    </row>
    <row r="133" spans="1:10">
      <c r="A133" s="42" t="s">
        <v>250</v>
      </c>
      <c r="B133" s="44" t="s">
        <v>82</v>
      </c>
      <c r="C133" s="17">
        <v>980</v>
      </c>
      <c r="D133" s="43" t="s">
        <v>80</v>
      </c>
      <c r="E133" s="43" t="s">
        <v>81</v>
      </c>
      <c r="F133" s="50">
        <v>598</v>
      </c>
      <c r="G133" s="50">
        <v>262</v>
      </c>
      <c r="H133" s="21">
        <v>4460</v>
      </c>
      <c r="I133" s="21">
        <v>4006.7</v>
      </c>
      <c r="J133" s="124">
        <f t="shared" si="68"/>
        <v>89.836322869955154</v>
      </c>
    </row>
    <row r="134" spans="1:10">
      <c r="A134" s="48" t="s">
        <v>251</v>
      </c>
      <c r="B134" s="235" t="s">
        <v>252</v>
      </c>
      <c r="C134" s="45">
        <v>980</v>
      </c>
      <c r="D134" s="46" t="s">
        <v>80</v>
      </c>
      <c r="E134" s="46" t="s">
        <v>83</v>
      </c>
      <c r="F134" s="51"/>
      <c r="G134" s="51"/>
      <c r="H134" s="52">
        <f t="shared" ref="H134" si="73">H135+H136</f>
        <v>2281</v>
      </c>
      <c r="I134" s="52">
        <f t="shared" ref="I134" si="74">I135+I136</f>
        <v>1615.1000000000001</v>
      </c>
      <c r="J134" s="33">
        <f t="shared" si="68"/>
        <v>70.806663743971939</v>
      </c>
    </row>
    <row r="135" spans="1:10" ht="18" customHeight="1">
      <c r="A135" s="42" t="s">
        <v>253</v>
      </c>
      <c r="B135" s="44" t="s">
        <v>45</v>
      </c>
      <c r="C135" s="17">
        <v>980</v>
      </c>
      <c r="D135" s="43" t="s">
        <v>80</v>
      </c>
      <c r="E135" s="43" t="s">
        <v>83</v>
      </c>
      <c r="F135" s="50">
        <v>244</v>
      </c>
      <c r="G135" s="50">
        <v>226</v>
      </c>
      <c r="H135" s="21">
        <v>10</v>
      </c>
      <c r="I135" s="21">
        <v>5.7</v>
      </c>
      <c r="J135" s="124">
        <f t="shared" si="68"/>
        <v>57.000000000000007</v>
      </c>
    </row>
    <row r="136" spans="1:10" ht="19.5" customHeight="1">
      <c r="A136" s="42" t="s">
        <v>254</v>
      </c>
      <c r="B136" s="44" t="s">
        <v>45</v>
      </c>
      <c r="C136" s="17">
        <v>980</v>
      </c>
      <c r="D136" s="43" t="s">
        <v>80</v>
      </c>
      <c r="E136" s="43" t="s">
        <v>83</v>
      </c>
      <c r="F136" s="50">
        <v>598</v>
      </c>
      <c r="G136" s="50">
        <v>226</v>
      </c>
      <c r="H136" s="21">
        <f>2180+91</f>
        <v>2271</v>
      </c>
      <c r="I136" s="21">
        <v>1609.4</v>
      </c>
      <c r="J136" s="124">
        <f t="shared" si="68"/>
        <v>70.867459269044474</v>
      </c>
    </row>
    <row r="137" spans="1:10" ht="18" customHeight="1">
      <c r="A137" s="150" t="s">
        <v>71</v>
      </c>
      <c r="B137" s="237" t="s">
        <v>255</v>
      </c>
      <c r="C137" s="144">
        <v>980</v>
      </c>
      <c r="D137" s="151" t="s">
        <v>256</v>
      </c>
      <c r="E137" s="151"/>
      <c r="F137" s="152"/>
      <c r="G137" s="152"/>
      <c r="H137" s="220">
        <f t="shared" ref="H137:H139" si="75">H138</f>
        <v>415</v>
      </c>
      <c r="I137" s="153">
        <f t="shared" ref="I137:I139" si="76">I138</f>
        <v>76.599999999999994</v>
      </c>
      <c r="J137" s="146">
        <f>I137/H137*100</f>
        <v>18.457831325301203</v>
      </c>
    </row>
    <row r="138" spans="1:10">
      <c r="A138" s="35" t="s">
        <v>73</v>
      </c>
      <c r="B138" s="238" t="s">
        <v>257</v>
      </c>
      <c r="C138" s="36">
        <v>980</v>
      </c>
      <c r="D138" s="37" t="s">
        <v>114</v>
      </c>
      <c r="E138" s="37"/>
      <c r="F138" s="49"/>
      <c r="G138" s="49"/>
      <c r="H138" s="202">
        <f t="shared" si="75"/>
        <v>415</v>
      </c>
      <c r="I138" s="38">
        <f t="shared" si="76"/>
        <v>76.599999999999994</v>
      </c>
      <c r="J138" s="38">
        <f>I138/H138*100</f>
        <v>18.457831325301203</v>
      </c>
    </row>
    <row r="139" spans="1:10">
      <c r="A139" s="93" t="s">
        <v>145</v>
      </c>
      <c r="B139" s="244" t="s">
        <v>203</v>
      </c>
      <c r="C139" s="94">
        <v>980</v>
      </c>
      <c r="D139" s="159" t="s">
        <v>114</v>
      </c>
      <c r="E139" s="48" t="s">
        <v>204</v>
      </c>
      <c r="F139" s="96"/>
      <c r="G139" s="96"/>
      <c r="H139" s="221">
        <f t="shared" si="75"/>
        <v>415</v>
      </c>
      <c r="I139" s="160">
        <f t="shared" si="76"/>
        <v>76.599999999999994</v>
      </c>
      <c r="J139" s="33">
        <f>I139/H139*100</f>
        <v>18.457831325301203</v>
      </c>
    </row>
    <row r="140" spans="1:10" ht="34.5" customHeight="1">
      <c r="A140" s="62" t="s">
        <v>258</v>
      </c>
      <c r="B140" s="240" t="s">
        <v>259</v>
      </c>
      <c r="C140" s="62" t="s">
        <v>41</v>
      </c>
      <c r="D140" s="62" t="s">
        <v>114</v>
      </c>
      <c r="E140" s="62" t="s">
        <v>84</v>
      </c>
      <c r="F140" s="62"/>
      <c r="G140" s="62"/>
      <c r="H140" s="64">
        <f t="shared" ref="H140" si="77">H141+H142</f>
        <v>415</v>
      </c>
      <c r="I140" s="64">
        <f>I141+I142</f>
        <v>76.599999999999994</v>
      </c>
      <c r="J140" s="33">
        <f t="shared" ref="J140:J142" si="78">I140/H140*100</f>
        <v>18.457831325301203</v>
      </c>
    </row>
    <row r="141" spans="1:10" ht="17.25" customHeight="1">
      <c r="A141" s="42" t="s">
        <v>260</v>
      </c>
      <c r="B141" s="44" t="s">
        <v>36</v>
      </c>
      <c r="C141" s="17">
        <v>980</v>
      </c>
      <c r="D141" s="43" t="s">
        <v>114</v>
      </c>
      <c r="E141" s="40" t="s">
        <v>84</v>
      </c>
      <c r="F141" s="50">
        <v>244</v>
      </c>
      <c r="G141" s="50">
        <v>222</v>
      </c>
      <c r="H141" s="200">
        <v>32</v>
      </c>
      <c r="I141" s="123">
        <v>0</v>
      </c>
      <c r="J141" s="123">
        <f t="shared" si="78"/>
        <v>0</v>
      </c>
    </row>
    <row r="142" spans="1:10">
      <c r="A142" s="42" t="s">
        <v>296</v>
      </c>
      <c r="B142" s="44" t="s">
        <v>45</v>
      </c>
      <c r="C142" s="17">
        <v>980</v>
      </c>
      <c r="D142" s="43" t="s">
        <v>114</v>
      </c>
      <c r="E142" s="40" t="s">
        <v>84</v>
      </c>
      <c r="F142" s="50">
        <v>244</v>
      </c>
      <c r="G142" s="50">
        <v>226</v>
      </c>
      <c r="H142" s="21">
        <v>383</v>
      </c>
      <c r="I142" s="21">
        <v>76.599999999999994</v>
      </c>
      <c r="J142" s="124">
        <f t="shared" si="78"/>
        <v>20</v>
      </c>
    </row>
    <row r="143" spans="1:10" ht="18.75">
      <c r="A143" s="150" t="s">
        <v>76</v>
      </c>
      <c r="B143" s="237" t="s">
        <v>261</v>
      </c>
      <c r="C143" s="144">
        <v>980</v>
      </c>
      <c r="D143" s="151" t="s">
        <v>262</v>
      </c>
      <c r="E143" s="151"/>
      <c r="F143" s="152"/>
      <c r="G143" s="152"/>
      <c r="H143" s="153">
        <f t="shared" ref="H143" si="79">H144+H150</f>
        <v>1270</v>
      </c>
      <c r="I143" s="153">
        <f t="shared" ref="I143" si="80">I144+I150</f>
        <v>908.30000000000007</v>
      </c>
      <c r="J143" s="146">
        <f>I143/H143*100</f>
        <v>71.519685039370088</v>
      </c>
    </row>
    <row r="144" spans="1:10" ht="18" customHeight="1">
      <c r="A144" s="35" t="s">
        <v>79</v>
      </c>
      <c r="B144" s="238" t="s">
        <v>102</v>
      </c>
      <c r="C144" s="36">
        <v>980</v>
      </c>
      <c r="D144" s="37" t="s">
        <v>86</v>
      </c>
      <c r="E144" s="37"/>
      <c r="F144" s="49"/>
      <c r="G144" s="49"/>
      <c r="H144" s="38">
        <f t="shared" ref="H144" si="81">H145</f>
        <v>1020</v>
      </c>
      <c r="I144" s="38">
        <f t="shared" ref="I144" si="82">I145</f>
        <v>756.2</v>
      </c>
      <c r="J144" s="38">
        <f>I144/H144*100</f>
        <v>74.137254901960787</v>
      </c>
    </row>
    <row r="145" spans="1:10" ht="21.75" customHeight="1">
      <c r="A145" s="62" t="s">
        <v>263</v>
      </c>
      <c r="B145" s="240" t="s">
        <v>264</v>
      </c>
      <c r="C145" s="148">
        <v>980</v>
      </c>
      <c r="D145" s="149" t="s">
        <v>86</v>
      </c>
      <c r="E145" s="149" t="s">
        <v>265</v>
      </c>
      <c r="F145" s="63"/>
      <c r="G145" s="63"/>
      <c r="H145" s="64">
        <f t="shared" ref="H145" si="83">H146+H148</f>
        <v>1020</v>
      </c>
      <c r="I145" s="64">
        <f t="shared" ref="I145" si="84">I146+I148</f>
        <v>756.2</v>
      </c>
      <c r="J145" s="33">
        <f>I145/H145*100</f>
        <v>74.137254901960787</v>
      </c>
    </row>
    <row r="146" spans="1:10" ht="33">
      <c r="A146" s="62" t="s">
        <v>266</v>
      </c>
      <c r="B146" s="240" t="s">
        <v>85</v>
      </c>
      <c r="C146" s="148">
        <v>980</v>
      </c>
      <c r="D146" s="149" t="s">
        <v>86</v>
      </c>
      <c r="E146" s="149" t="s">
        <v>116</v>
      </c>
      <c r="F146" s="63"/>
      <c r="G146" s="63"/>
      <c r="H146" s="64">
        <f t="shared" ref="H146" si="85">H147</f>
        <v>1020</v>
      </c>
      <c r="I146" s="64">
        <f t="shared" ref="I146" si="86">I147</f>
        <v>756.2</v>
      </c>
      <c r="J146" s="33">
        <f t="shared" ref="J146:J147" si="87">I146/H146*100</f>
        <v>74.137254901960787</v>
      </c>
    </row>
    <row r="147" spans="1:10">
      <c r="A147" s="47" t="s">
        <v>267</v>
      </c>
      <c r="B147" s="253" t="s">
        <v>45</v>
      </c>
      <c r="C147" s="60">
        <v>980</v>
      </c>
      <c r="D147" s="61" t="s">
        <v>86</v>
      </c>
      <c r="E147" s="61" t="s">
        <v>116</v>
      </c>
      <c r="F147" s="59">
        <v>244</v>
      </c>
      <c r="G147" s="59">
        <v>226</v>
      </c>
      <c r="H147" s="21">
        <v>1020</v>
      </c>
      <c r="I147" s="21">
        <v>756.2</v>
      </c>
      <c r="J147" s="124">
        <f t="shared" si="87"/>
        <v>74.137254901960787</v>
      </c>
    </row>
    <row r="148" spans="1:10" ht="21" customHeight="1">
      <c r="A148" s="62" t="s">
        <v>268</v>
      </c>
      <c r="B148" s="240" t="s">
        <v>103</v>
      </c>
      <c r="C148" s="148">
        <v>980</v>
      </c>
      <c r="D148" s="149" t="s">
        <v>86</v>
      </c>
      <c r="E148" s="149" t="s">
        <v>117</v>
      </c>
      <c r="F148" s="63"/>
      <c r="G148" s="63"/>
      <c r="H148" s="121">
        <f t="shared" ref="H148" si="88">H149</f>
        <v>0</v>
      </c>
      <c r="I148" s="121">
        <f t="shared" ref="I148" si="89">I149</f>
        <v>0</v>
      </c>
      <c r="J148" s="123">
        <v>0</v>
      </c>
    </row>
    <row r="149" spans="1:10" ht="21.75" customHeight="1">
      <c r="A149" s="47" t="s">
        <v>269</v>
      </c>
      <c r="B149" s="253" t="s">
        <v>45</v>
      </c>
      <c r="C149" s="60">
        <v>980</v>
      </c>
      <c r="D149" s="61" t="s">
        <v>86</v>
      </c>
      <c r="E149" s="61" t="s">
        <v>117</v>
      </c>
      <c r="F149" s="59">
        <v>244</v>
      </c>
      <c r="G149" s="59">
        <v>226</v>
      </c>
      <c r="H149" s="123">
        <v>0</v>
      </c>
      <c r="I149" s="123">
        <v>0</v>
      </c>
      <c r="J149" s="123">
        <v>0</v>
      </c>
    </row>
    <row r="150" spans="1:10" ht="21" customHeight="1">
      <c r="A150" s="35" t="s">
        <v>270</v>
      </c>
      <c r="B150" s="238" t="s">
        <v>271</v>
      </c>
      <c r="C150" s="36">
        <v>980</v>
      </c>
      <c r="D150" s="37" t="s">
        <v>115</v>
      </c>
      <c r="E150" s="37"/>
      <c r="F150" s="49"/>
      <c r="G150" s="49"/>
      <c r="H150" s="38">
        <f t="shared" ref="H150:H152" si="90">H151</f>
        <v>250</v>
      </c>
      <c r="I150" s="38">
        <f t="shared" ref="I150:I152" si="91">I151</f>
        <v>152.1</v>
      </c>
      <c r="J150" s="38">
        <f>I150/H150*100</f>
        <v>60.839999999999996</v>
      </c>
    </row>
    <row r="151" spans="1:10" ht="20.25" customHeight="1">
      <c r="A151" s="93" t="s">
        <v>272</v>
      </c>
      <c r="B151" s="244" t="s">
        <v>203</v>
      </c>
      <c r="C151" s="94">
        <v>980</v>
      </c>
      <c r="D151" s="159" t="s">
        <v>115</v>
      </c>
      <c r="E151" s="48" t="s">
        <v>204</v>
      </c>
      <c r="F151" s="96"/>
      <c r="G151" s="96"/>
      <c r="H151" s="160">
        <f t="shared" si="90"/>
        <v>250</v>
      </c>
      <c r="I151" s="160">
        <f t="shared" si="91"/>
        <v>152.1</v>
      </c>
      <c r="J151" s="33">
        <f>I151/H151*100</f>
        <v>60.839999999999996</v>
      </c>
    </row>
    <row r="152" spans="1:10" ht="34.5" customHeight="1">
      <c r="A152" s="48" t="s">
        <v>273</v>
      </c>
      <c r="B152" s="240" t="s">
        <v>274</v>
      </c>
      <c r="C152" s="45">
        <v>980</v>
      </c>
      <c r="D152" s="46" t="s">
        <v>115</v>
      </c>
      <c r="E152" s="46" t="s">
        <v>141</v>
      </c>
      <c r="F152" s="51"/>
      <c r="G152" s="51"/>
      <c r="H152" s="52">
        <f t="shared" si="90"/>
        <v>250</v>
      </c>
      <c r="I152" s="52">
        <f t="shared" si="91"/>
        <v>152.1</v>
      </c>
      <c r="J152" s="33">
        <f>I152/H152*100</f>
        <v>60.839999999999996</v>
      </c>
    </row>
    <row r="153" spans="1:10" ht="16.5" customHeight="1">
      <c r="A153" s="47" t="s">
        <v>275</v>
      </c>
      <c r="B153" s="253" t="s">
        <v>45</v>
      </c>
      <c r="C153" s="60">
        <v>980</v>
      </c>
      <c r="D153" s="61" t="s">
        <v>115</v>
      </c>
      <c r="E153" s="61" t="s">
        <v>141</v>
      </c>
      <c r="F153" s="59">
        <v>242</v>
      </c>
      <c r="G153" s="59">
        <v>226</v>
      </c>
      <c r="H153" s="21">
        <v>250</v>
      </c>
      <c r="I153" s="21">
        <v>152.1</v>
      </c>
      <c r="J153" s="124">
        <f t="shared" ref="J153" si="92">I153/H153*100</f>
        <v>60.839999999999996</v>
      </c>
    </row>
    <row r="154" spans="1:10" ht="21" customHeight="1">
      <c r="A154" s="162" t="s">
        <v>97</v>
      </c>
      <c r="B154" s="254" t="s">
        <v>104</v>
      </c>
      <c r="C154" s="163">
        <v>980</v>
      </c>
      <c r="D154" s="164"/>
      <c r="E154" s="162"/>
      <c r="F154" s="165"/>
      <c r="G154" s="165"/>
      <c r="H154" s="166">
        <f t="shared" ref="H154" si="93">H155+H168</f>
        <v>5800</v>
      </c>
      <c r="I154" s="166">
        <f t="shared" ref="I154" si="94">I155+I168</f>
        <v>5700</v>
      </c>
      <c r="J154" s="166">
        <f t="shared" ref="J154:J159" si="95">I154/H154*100</f>
        <v>98.275862068965509</v>
      </c>
    </row>
    <row r="155" spans="1:10" ht="18.75" customHeight="1">
      <c r="A155" s="167" t="s">
        <v>10</v>
      </c>
      <c r="B155" s="255" t="s">
        <v>213</v>
      </c>
      <c r="C155" s="168">
        <v>980</v>
      </c>
      <c r="D155" s="169" t="s">
        <v>214</v>
      </c>
      <c r="E155" s="169"/>
      <c r="F155" s="170"/>
      <c r="G155" s="170"/>
      <c r="H155" s="171">
        <f t="shared" ref="H155" si="96">H156</f>
        <v>5260</v>
      </c>
      <c r="I155" s="171">
        <f t="shared" ref="I155" si="97">I156</f>
        <v>5160</v>
      </c>
      <c r="J155" s="171">
        <f t="shared" si="95"/>
        <v>98.098859315589351</v>
      </c>
    </row>
    <row r="156" spans="1:10" ht="18.75" customHeight="1">
      <c r="A156" s="172" t="s">
        <v>12</v>
      </c>
      <c r="B156" s="256" t="s">
        <v>219</v>
      </c>
      <c r="C156" s="173">
        <v>980</v>
      </c>
      <c r="D156" s="174" t="s">
        <v>72</v>
      </c>
      <c r="E156" s="174"/>
      <c r="F156" s="175"/>
      <c r="G156" s="175"/>
      <c r="H156" s="176">
        <f t="shared" ref="H156" si="98">H157+H159+H161</f>
        <v>5260</v>
      </c>
      <c r="I156" s="176">
        <f t="shared" ref="I156" si="99">I157+I159+I161</f>
        <v>5160</v>
      </c>
      <c r="J156" s="176">
        <f t="shared" si="95"/>
        <v>98.098859315589351</v>
      </c>
    </row>
    <row r="157" spans="1:10" ht="33">
      <c r="A157" s="177" t="s">
        <v>14</v>
      </c>
      <c r="B157" s="240" t="s">
        <v>276</v>
      </c>
      <c r="C157" s="148">
        <v>980</v>
      </c>
      <c r="D157" s="149" t="s">
        <v>72</v>
      </c>
      <c r="E157" s="62" t="s">
        <v>277</v>
      </c>
      <c r="F157" s="62"/>
      <c r="G157" s="63"/>
      <c r="H157" s="178">
        <f t="shared" ref="H157" si="100">H158</f>
        <v>3850</v>
      </c>
      <c r="I157" s="178">
        <f t="shared" ref="I157" si="101">I158</f>
        <v>3750</v>
      </c>
      <c r="J157" s="178">
        <f t="shared" si="95"/>
        <v>97.402597402597408</v>
      </c>
    </row>
    <row r="158" spans="1:10" ht="20.25" customHeight="1">
      <c r="A158" s="74" t="s">
        <v>150</v>
      </c>
      <c r="B158" s="257" t="s">
        <v>278</v>
      </c>
      <c r="C158" s="79">
        <v>980</v>
      </c>
      <c r="D158" s="80" t="s">
        <v>72</v>
      </c>
      <c r="E158" s="78" t="s">
        <v>87</v>
      </c>
      <c r="F158" s="78" t="s">
        <v>109</v>
      </c>
      <c r="G158" s="65">
        <v>241</v>
      </c>
      <c r="H158" s="21">
        <f>3750+100</f>
        <v>3850</v>
      </c>
      <c r="I158" s="21">
        <v>3750</v>
      </c>
      <c r="J158" s="124">
        <f t="shared" si="95"/>
        <v>97.402597402597408</v>
      </c>
    </row>
    <row r="159" spans="1:10" ht="36" customHeight="1">
      <c r="A159" s="62" t="s">
        <v>17</v>
      </c>
      <c r="B159" s="258" t="s">
        <v>279</v>
      </c>
      <c r="C159" s="179">
        <v>980</v>
      </c>
      <c r="D159" s="180" t="s">
        <v>72</v>
      </c>
      <c r="E159" s="180" t="s">
        <v>118</v>
      </c>
      <c r="F159" s="177"/>
      <c r="G159" s="181"/>
      <c r="H159" s="178">
        <f t="shared" ref="H159" si="102">H160</f>
        <v>300</v>
      </c>
      <c r="I159" s="231">
        <f t="shared" ref="I159" si="103">I160</f>
        <v>300</v>
      </c>
      <c r="J159" s="223">
        <f t="shared" si="95"/>
        <v>100</v>
      </c>
    </row>
    <row r="160" spans="1:10" ht="20.25" customHeight="1">
      <c r="A160" s="78" t="s">
        <v>165</v>
      </c>
      <c r="B160" s="257" t="s">
        <v>278</v>
      </c>
      <c r="C160" s="75">
        <v>980</v>
      </c>
      <c r="D160" s="76" t="s">
        <v>72</v>
      </c>
      <c r="E160" s="76" t="s">
        <v>142</v>
      </c>
      <c r="F160" s="74" t="s">
        <v>109</v>
      </c>
      <c r="G160" s="77">
        <v>241</v>
      </c>
      <c r="H160" s="21">
        <v>300</v>
      </c>
      <c r="I160" s="124">
        <v>300</v>
      </c>
      <c r="J160" s="124">
        <f t="shared" ref="J160" si="104">I160/H160*100</f>
        <v>100</v>
      </c>
    </row>
    <row r="161" spans="1:10" ht="19.5" customHeight="1">
      <c r="A161" s="93" t="s">
        <v>280</v>
      </c>
      <c r="B161" s="244" t="s">
        <v>203</v>
      </c>
      <c r="C161" s="94">
        <v>980</v>
      </c>
      <c r="D161" s="159" t="s">
        <v>72</v>
      </c>
      <c r="E161" s="48" t="s">
        <v>204</v>
      </c>
      <c r="F161" s="96"/>
      <c r="G161" s="96"/>
      <c r="H161" s="160">
        <f t="shared" ref="H161" si="105">H162+H164+H166</f>
        <v>1110</v>
      </c>
      <c r="I161" s="160">
        <f t="shared" ref="I161" si="106">I162+I164+I166</f>
        <v>1110</v>
      </c>
      <c r="J161" s="33">
        <f>I161/H161*100</f>
        <v>100</v>
      </c>
    </row>
    <row r="162" spans="1:10" ht="38.25" customHeight="1">
      <c r="A162" s="62" t="s">
        <v>281</v>
      </c>
      <c r="B162" s="240" t="s">
        <v>282</v>
      </c>
      <c r="C162" s="148">
        <v>980</v>
      </c>
      <c r="D162" s="149" t="s">
        <v>72</v>
      </c>
      <c r="E162" s="62" t="s">
        <v>88</v>
      </c>
      <c r="F162" s="62"/>
      <c r="G162" s="63"/>
      <c r="H162" s="178">
        <f t="shared" ref="H162" si="107">H163</f>
        <v>420</v>
      </c>
      <c r="I162" s="178">
        <f t="shared" ref="I162" si="108">I163</f>
        <v>420</v>
      </c>
      <c r="J162" s="200">
        <f t="shared" ref="J162:J167" si="109">I162/H162*100</f>
        <v>100</v>
      </c>
    </row>
    <row r="163" spans="1:10" ht="18" customHeight="1">
      <c r="A163" s="78" t="s">
        <v>283</v>
      </c>
      <c r="B163" s="257" t="s">
        <v>278</v>
      </c>
      <c r="C163" s="79">
        <v>980</v>
      </c>
      <c r="D163" s="80" t="s">
        <v>72</v>
      </c>
      <c r="E163" s="78" t="s">
        <v>88</v>
      </c>
      <c r="F163" s="78" t="s">
        <v>109</v>
      </c>
      <c r="G163" s="65">
        <v>241</v>
      </c>
      <c r="H163" s="182">
        <v>420</v>
      </c>
      <c r="I163" s="182">
        <v>420</v>
      </c>
      <c r="J163" s="200">
        <f t="shared" si="109"/>
        <v>100</v>
      </c>
    </row>
    <row r="164" spans="1:10" ht="36" customHeight="1">
      <c r="A164" s="62" t="s">
        <v>284</v>
      </c>
      <c r="B164" s="240" t="s">
        <v>285</v>
      </c>
      <c r="C164" s="148">
        <v>980</v>
      </c>
      <c r="D164" s="149" t="s">
        <v>72</v>
      </c>
      <c r="E164" s="62" t="s">
        <v>89</v>
      </c>
      <c r="F164" s="62"/>
      <c r="G164" s="63"/>
      <c r="H164" s="178">
        <f t="shared" ref="H164" si="110">H165</f>
        <v>610</v>
      </c>
      <c r="I164" s="178">
        <f t="shared" ref="I164" si="111">I165</f>
        <v>610</v>
      </c>
      <c r="J164" s="33">
        <f>I164/H164*100</f>
        <v>100</v>
      </c>
    </row>
    <row r="165" spans="1:10" ht="17.25" customHeight="1">
      <c r="A165" s="78" t="s">
        <v>286</v>
      </c>
      <c r="B165" s="257" t="s">
        <v>278</v>
      </c>
      <c r="C165" s="79">
        <v>980</v>
      </c>
      <c r="D165" s="80" t="s">
        <v>72</v>
      </c>
      <c r="E165" s="78" t="s">
        <v>89</v>
      </c>
      <c r="F165" s="78" t="s">
        <v>109</v>
      </c>
      <c r="G165" s="65">
        <v>241</v>
      </c>
      <c r="H165" s="182">
        <v>610</v>
      </c>
      <c r="I165" s="182">
        <v>610</v>
      </c>
      <c r="J165" s="200">
        <f t="shared" si="109"/>
        <v>100</v>
      </c>
    </row>
    <row r="166" spans="1:10" ht="66">
      <c r="A166" s="62" t="s">
        <v>287</v>
      </c>
      <c r="B166" s="240" t="s">
        <v>288</v>
      </c>
      <c r="C166" s="148">
        <v>980</v>
      </c>
      <c r="D166" s="149" t="s">
        <v>72</v>
      </c>
      <c r="E166" s="62" t="s">
        <v>90</v>
      </c>
      <c r="F166" s="62"/>
      <c r="G166" s="63"/>
      <c r="H166" s="178">
        <f t="shared" ref="H166" si="112">H167</f>
        <v>80</v>
      </c>
      <c r="I166" s="178">
        <f t="shared" ref="I166" si="113">I167</f>
        <v>80</v>
      </c>
      <c r="J166" s="33">
        <f>I166/H166*100</f>
        <v>100</v>
      </c>
    </row>
    <row r="167" spans="1:10">
      <c r="A167" s="110" t="s">
        <v>289</v>
      </c>
      <c r="B167" s="257" t="s">
        <v>278</v>
      </c>
      <c r="C167" s="183">
        <v>980</v>
      </c>
      <c r="D167" s="184" t="s">
        <v>72</v>
      </c>
      <c r="E167" s="184" t="s">
        <v>90</v>
      </c>
      <c r="F167" s="184" t="s">
        <v>109</v>
      </c>
      <c r="G167" s="185">
        <v>241</v>
      </c>
      <c r="H167" s="186">
        <v>80</v>
      </c>
      <c r="I167" s="186">
        <v>80</v>
      </c>
      <c r="J167" s="200">
        <f t="shared" si="109"/>
        <v>100</v>
      </c>
    </row>
    <row r="168" spans="1:10">
      <c r="A168" s="167" t="s">
        <v>20</v>
      </c>
      <c r="B168" s="255" t="s">
        <v>255</v>
      </c>
      <c r="C168" s="168">
        <v>980</v>
      </c>
      <c r="D168" s="169" t="s">
        <v>256</v>
      </c>
      <c r="E168" s="169"/>
      <c r="F168" s="170"/>
      <c r="G168" s="170"/>
      <c r="H168" s="171">
        <f t="shared" ref="H168:H171" si="114">H169</f>
        <v>540</v>
      </c>
      <c r="I168" s="171">
        <f t="shared" ref="I168:I171" si="115">I169</f>
        <v>540</v>
      </c>
      <c r="J168" s="171">
        <f t="shared" ref="J168:J173" si="116">I168/H168*100</f>
        <v>100</v>
      </c>
    </row>
    <row r="169" spans="1:10" ht="19.5" customHeight="1">
      <c r="A169" s="172" t="s">
        <v>22</v>
      </c>
      <c r="B169" s="259" t="s">
        <v>257</v>
      </c>
      <c r="C169" s="187">
        <v>980</v>
      </c>
      <c r="D169" s="188" t="s">
        <v>114</v>
      </c>
      <c r="E169" s="188"/>
      <c r="F169" s="175"/>
      <c r="G169" s="175"/>
      <c r="H169" s="176">
        <f t="shared" si="114"/>
        <v>540</v>
      </c>
      <c r="I169" s="176">
        <f t="shared" si="115"/>
        <v>540</v>
      </c>
      <c r="J169" s="176">
        <f t="shared" si="116"/>
        <v>100</v>
      </c>
    </row>
    <row r="170" spans="1:10" ht="22.5" customHeight="1">
      <c r="A170" s="93" t="s">
        <v>23</v>
      </c>
      <c r="B170" s="244" t="s">
        <v>203</v>
      </c>
      <c r="C170" s="94">
        <v>980</v>
      </c>
      <c r="D170" s="159" t="s">
        <v>114</v>
      </c>
      <c r="E170" s="48" t="s">
        <v>204</v>
      </c>
      <c r="F170" s="78"/>
      <c r="G170" s="65"/>
      <c r="H170" s="21">
        <f t="shared" si="114"/>
        <v>540</v>
      </c>
      <c r="I170" s="178">
        <f t="shared" si="115"/>
        <v>540</v>
      </c>
      <c r="J170" s="178">
        <f t="shared" si="116"/>
        <v>100</v>
      </c>
    </row>
    <row r="171" spans="1:10" ht="33">
      <c r="A171" s="78" t="s">
        <v>195</v>
      </c>
      <c r="B171" s="244" t="s">
        <v>290</v>
      </c>
      <c r="C171" s="94">
        <v>980</v>
      </c>
      <c r="D171" s="159" t="s">
        <v>114</v>
      </c>
      <c r="E171" s="48" t="s">
        <v>124</v>
      </c>
      <c r="F171" s="78"/>
      <c r="G171" s="65"/>
      <c r="H171" s="21">
        <f t="shared" si="114"/>
        <v>540</v>
      </c>
      <c r="I171" s="21">
        <f t="shared" si="115"/>
        <v>540</v>
      </c>
      <c r="J171" s="124">
        <f t="shared" si="116"/>
        <v>100</v>
      </c>
    </row>
    <row r="172" spans="1:10">
      <c r="A172" s="78" t="s">
        <v>291</v>
      </c>
      <c r="B172" s="257" t="s">
        <v>278</v>
      </c>
      <c r="C172" s="79">
        <v>980</v>
      </c>
      <c r="D172" s="80" t="s">
        <v>114</v>
      </c>
      <c r="E172" s="80" t="s">
        <v>124</v>
      </c>
      <c r="F172" s="78" t="s">
        <v>109</v>
      </c>
      <c r="G172" s="65">
        <v>241</v>
      </c>
      <c r="H172" s="21">
        <v>540</v>
      </c>
      <c r="I172" s="21">
        <v>540</v>
      </c>
      <c r="J172" s="124">
        <f t="shared" si="116"/>
        <v>100</v>
      </c>
    </row>
    <row r="173" spans="1:10" ht="18.75">
      <c r="A173" s="66"/>
      <c r="B173" s="67" t="s">
        <v>91</v>
      </c>
      <c r="C173" s="68"/>
      <c r="D173" s="69"/>
      <c r="E173" s="66"/>
      <c r="F173" s="70"/>
      <c r="G173" s="70"/>
      <c r="H173" s="71">
        <f>H154+H9+H27</f>
        <v>105000</v>
      </c>
      <c r="I173" s="71">
        <f>I154+I9+I27</f>
        <v>38624.799999999996</v>
      </c>
      <c r="J173" s="71">
        <f t="shared" si="116"/>
        <v>36.785523809523809</v>
      </c>
    </row>
    <row r="174" spans="1:10">
      <c r="A174" s="1"/>
      <c r="B174" s="72"/>
      <c r="C174" s="3"/>
      <c r="D174" s="3"/>
      <c r="G174" s="193"/>
      <c r="H174" s="193"/>
    </row>
    <row r="175" spans="1:10">
      <c r="B175" s="233" t="s">
        <v>92</v>
      </c>
      <c r="C175" s="233"/>
      <c r="D175" s="233"/>
      <c r="E175" s="233" t="s">
        <v>93</v>
      </c>
      <c r="G175" s="233"/>
    </row>
    <row r="177" spans="2:5">
      <c r="B177" s="73" t="s">
        <v>105</v>
      </c>
      <c r="C177" s="3"/>
      <c r="D177" s="3"/>
      <c r="E177" s="118" t="s">
        <v>144</v>
      </c>
    </row>
  </sheetData>
  <mergeCells count="2">
    <mergeCell ref="A6:J6"/>
    <mergeCell ref="A7:G7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48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 13</vt:lpstr>
      <vt:lpstr>'июнь 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2013-07-30T06:25:51Z</dcterms:modified>
</cp:coreProperties>
</file>